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nty-fr\Desktop\"/>
    </mc:Choice>
  </mc:AlternateContent>
  <workbookProtection workbookAlgorithmName="SHA-512" workbookHashValue="RcnihV78bRstrxvVaW6Z0nfaXe6S1LYyLs89X8LpwdiO36u2uShu+c1n+b88Q1JF7+/PxyBOWjFsBqYfC9hBYw==" workbookSaltValue="etLkwvdmAZPbnyCyRA/M0Q==" workbookSpinCount="100000" lockStructure="1"/>
  <bookViews>
    <workbookView xWindow="0" yWindow="0" windowWidth="19200" windowHeight="7310" tabRatio="769"/>
  </bookViews>
  <sheets>
    <sheet name="Accueil" sheetId="5" r:id="rId1"/>
    <sheet name="Info Entreprise" sheetId="6" r:id="rId2"/>
    <sheet name="Analyse diffusion" sheetId="9" r:id="rId3"/>
    <sheet name="Analyse" sheetId="8" state="hidden" r:id="rId4"/>
    <sheet name="Feuil3" sheetId="3" state="hidden" r:id="rId5"/>
    <sheet name="Feuil2" sheetId="2" state="hidden"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8" l="1"/>
  <c r="G4" i="8"/>
  <c r="J4" i="8"/>
  <c r="I4" i="8"/>
  <c r="K4" i="8"/>
  <c r="H31" i="3" l="1"/>
  <c r="H27" i="3"/>
  <c r="C16" i="3" l="1"/>
  <c r="J19" i="8" l="1"/>
  <c r="D8" i="8"/>
  <c r="K15" i="8"/>
  <c r="J15" i="8"/>
  <c r="I15" i="8"/>
  <c r="H15" i="8"/>
  <c r="G15" i="8"/>
  <c r="F15" i="8"/>
  <c r="E15" i="8"/>
  <c r="D15" i="8"/>
  <c r="C11" i="8"/>
  <c r="K16" i="8"/>
  <c r="J16" i="8"/>
  <c r="I16" i="8"/>
  <c r="H16" i="8"/>
  <c r="G16" i="8"/>
  <c r="F16" i="8"/>
  <c r="E16" i="8"/>
  <c r="D16" i="8"/>
  <c r="C16" i="8"/>
  <c r="B11" i="8"/>
  <c r="D11" i="8"/>
  <c r="E11" i="8"/>
  <c r="F11" i="8"/>
  <c r="G11" i="8"/>
  <c r="H11" i="8"/>
  <c r="I11" i="8"/>
  <c r="J11" i="8"/>
  <c r="K11" i="8"/>
  <c r="B16" i="8"/>
  <c r="B12" i="8"/>
  <c r="C19" i="3"/>
  <c r="J17" i="3" l="1"/>
  <c r="E11" i="3"/>
  <c r="D11" i="3"/>
  <c r="H14" i="3" s="1"/>
  <c r="C10" i="3"/>
  <c r="D10" i="3"/>
  <c r="E10" i="3"/>
  <c r="B10" i="3"/>
  <c r="C9" i="3"/>
  <c r="D9" i="3"/>
  <c r="E9" i="3"/>
  <c r="B9" i="3"/>
  <c r="H11" i="3" s="1"/>
  <c r="C8" i="3"/>
  <c r="D8" i="3"/>
  <c r="E8" i="3"/>
  <c r="B8" i="3"/>
  <c r="H8" i="3" s="1"/>
  <c r="B15" i="8"/>
  <c r="C15" i="8"/>
  <c r="J14" i="8"/>
  <c r="G14" i="8"/>
  <c r="K14" i="8"/>
  <c r="I14" i="8"/>
  <c r="H14" i="8"/>
  <c r="F14" i="8"/>
  <c r="E14" i="8"/>
  <c r="D14" i="8"/>
  <c r="C14" i="8"/>
  <c r="B14" i="8"/>
  <c r="J13" i="8"/>
  <c r="I13" i="8"/>
  <c r="C13" i="8"/>
  <c r="B13" i="8"/>
  <c r="K13" i="8"/>
  <c r="H13" i="8"/>
  <c r="F13" i="8"/>
  <c r="J5" i="8"/>
  <c r="E13" i="8"/>
  <c r="D13" i="8"/>
  <c r="G13" i="8"/>
  <c r="C12" i="8"/>
  <c r="D12" i="8"/>
  <c r="K12" i="8"/>
  <c r="J12" i="8"/>
  <c r="I12" i="8"/>
  <c r="H12" i="8"/>
  <c r="G12" i="8"/>
  <c r="F12" i="8"/>
  <c r="E12" i="8"/>
  <c r="K10" i="8"/>
  <c r="J10" i="8"/>
  <c r="I10" i="8"/>
  <c r="H10" i="8"/>
  <c r="G10" i="8"/>
  <c r="F10" i="8"/>
  <c r="E10" i="8"/>
  <c r="D10" i="8"/>
  <c r="K9" i="8"/>
  <c r="J9" i="8"/>
  <c r="I9" i="8"/>
  <c r="H9" i="8"/>
  <c r="G9" i="8"/>
  <c r="F9" i="8"/>
  <c r="E9" i="8"/>
  <c r="D9" i="8"/>
  <c r="C10" i="8"/>
  <c r="B10" i="8"/>
  <c r="B9" i="8"/>
  <c r="C9" i="8"/>
  <c r="K8" i="8"/>
  <c r="I8" i="8"/>
  <c r="H8" i="8"/>
  <c r="G8" i="8"/>
  <c r="F8" i="8"/>
  <c r="C8" i="8"/>
  <c r="B8" i="8"/>
  <c r="B7" i="8"/>
  <c r="K7" i="8"/>
  <c r="J7" i="8"/>
  <c r="I7" i="8"/>
  <c r="H7" i="8"/>
  <c r="F7" i="8"/>
  <c r="G7" i="8"/>
  <c r="E7" i="8"/>
  <c r="D7" i="8"/>
  <c r="C7" i="8"/>
  <c r="B6" i="8"/>
  <c r="K6" i="8"/>
  <c r="J6" i="8"/>
  <c r="I6" i="8"/>
  <c r="H6" i="8"/>
  <c r="G6" i="8"/>
  <c r="F6" i="8"/>
  <c r="E6" i="8"/>
  <c r="D6" i="8"/>
  <c r="C6" i="8"/>
  <c r="B5" i="8"/>
  <c r="K5" i="8"/>
  <c r="I5" i="8"/>
  <c r="H5" i="8"/>
  <c r="G5" i="8"/>
  <c r="F5" i="8"/>
  <c r="E5" i="8"/>
  <c r="D5" i="8"/>
  <c r="C5" i="8"/>
  <c r="B4" i="8"/>
  <c r="F4" i="8"/>
  <c r="E4" i="8"/>
  <c r="D4" i="8"/>
  <c r="C4" i="8"/>
  <c r="C20" i="3" l="1"/>
  <c r="C26" i="3"/>
  <c r="C17" i="3"/>
  <c r="K18" i="8"/>
  <c r="K19" i="8" s="1"/>
  <c r="B18" i="8"/>
  <c r="B19" i="8" s="1"/>
  <c r="G18" i="8"/>
  <c r="G19" i="8" s="1"/>
  <c r="C18" i="8"/>
  <c r="C19" i="8" s="1"/>
  <c r="E18" i="8"/>
  <c r="E19" i="8" s="1"/>
  <c r="H18" i="8"/>
  <c r="H19" i="8" s="1"/>
  <c r="D18" i="8"/>
  <c r="D19" i="8" s="1"/>
  <c r="F18" i="8"/>
  <c r="F19" i="8" s="1"/>
  <c r="I18" i="8"/>
  <c r="I19" i="8" s="1"/>
  <c r="J18" i="8"/>
  <c r="J4" i="9" l="1"/>
  <c r="D4" i="9"/>
  <c r="I4" i="9"/>
  <c r="H4" i="9"/>
  <c r="G4" i="9"/>
  <c r="E4" i="9"/>
  <c r="C4" i="9"/>
  <c r="F4" i="9"/>
  <c r="B4" i="9"/>
  <c r="K4" i="9"/>
  <c r="D12" i="3"/>
  <c r="O22" i="3"/>
  <c r="D20" i="3"/>
  <c r="P22" i="3"/>
  <c r="E12" i="3"/>
  <c r="E13" i="3" s="1"/>
  <c r="E20" i="3"/>
  <c r="B13" i="3"/>
  <c r="D13" i="3" l="1"/>
  <c r="O24" i="3"/>
  <c r="O27" i="3"/>
  <c r="O25" i="3"/>
  <c r="O26" i="3"/>
  <c r="N22" i="3"/>
  <c r="C13" i="3"/>
  <c r="C14" i="3" s="1"/>
  <c r="E17" i="3"/>
  <c r="E14" i="3"/>
  <c r="N31" i="3" s="1"/>
  <c r="B14" i="3"/>
  <c r="B17" i="3"/>
  <c r="P27" i="3"/>
  <c r="P25" i="3"/>
  <c r="P26" i="3"/>
  <c r="P24" i="3"/>
  <c r="N33" i="3" l="1"/>
  <c r="N32" i="3"/>
  <c r="P28" i="3"/>
  <c r="E24" i="3" s="1"/>
  <c r="O28" i="3"/>
  <c r="D24" i="3" s="1"/>
  <c r="C31" i="3"/>
  <c r="B20" i="3"/>
  <c r="M22" i="3" s="1"/>
  <c r="N24" i="3"/>
  <c r="N26" i="3"/>
  <c r="N27" i="3"/>
  <c r="N25" i="3"/>
  <c r="D17" i="3"/>
  <c r="D14" i="3"/>
  <c r="M31" i="3" s="1"/>
  <c r="N34" i="3" l="1"/>
  <c r="E28" i="3" s="1"/>
  <c r="E33" i="3" s="1"/>
  <c r="M26" i="3"/>
  <c r="M24" i="3"/>
  <c r="M27" i="3"/>
  <c r="M25" i="3"/>
  <c r="E32" i="3"/>
  <c r="N28" i="3"/>
  <c r="C24" i="3" s="1"/>
  <c r="D32" i="3"/>
  <c r="M32" i="3"/>
  <c r="M33" i="3"/>
  <c r="C29" i="3" l="1"/>
  <c r="C32" i="3" s="1"/>
  <c r="E30" i="3"/>
  <c r="M34" i="3"/>
  <c r="D28" i="3" s="1"/>
  <c r="D33" i="3" s="1"/>
  <c r="M28" i="3"/>
  <c r="B24" i="3" s="1"/>
  <c r="B30" i="3" l="1"/>
  <c r="B32" i="3" s="1"/>
  <c r="D30" i="3"/>
</calcChain>
</file>

<file path=xl/sharedStrings.xml><?xml version="1.0" encoding="utf-8"?>
<sst xmlns="http://schemas.openxmlformats.org/spreadsheetml/2006/main" count="170" uniqueCount="126">
  <si>
    <t>Questionnaire</t>
  </si>
  <si>
    <t>Oui</t>
  </si>
  <si>
    <t>Non</t>
  </si>
  <si>
    <t>Question 1</t>
  </si>
  <si>
    <t>L'entreprise va-t-elle avoir besoin de recourir à un crédit bancaire ?</t>
  </si>
  <si>
    <t xml:space="preserve"> </t>
  </si>
  <si>
    <t>Simulateur de choix de statut juridique (données estimatives 2018)</t>
  </si>
  <si>
    <t>Chiffres annuels</t>
  </si>
  <si>
    <t>E n t r e p r i s e         i n d i v i d u e l l e</t>
  </si>
  <si>
    <t>S o c i é t é</t>
  </si>
  <si>
    <t>E.I. au réel</t>
  </si>
  <si>
    <t>Micro-entreprise (ex auto-entreprise)</t>
  </si>
  <si>
    <t>E.U.R.L. / S.A.R.L.</t>
  </si>
  <si>
    <t>S.A.S.U. / S.A.S.</t>
  </si>
  <si>
    <r>
      <t xml:space="preserve">Saisissez vos données </t>
    </r>
    <r>
      <rPr>
        <b/>
        <i/>
        <u/>
        <sz val="14"/>
        <color rgb="FFFF0000"/>
        <rFont val="Calibri"/>
        <family val="2"/>
        <scheme val="minor"/>
      </rPr>
      <t>annuelles</t>
    </r>
    <r>
      <rPr>
        <b/>
        <i/>
        <sz val="14"/>
        <color rgb="FFFF0000"/>
        <rFont val="Calibri"/>
        <family val="2"/>
        <scheme val="minor"/>
      </rPr>
      <t xml:space="preserve"> :</t>
    </r>
  </si>
  <si>
    <t>Chiffre d'affaires prévisionnel :</t>
  </si>
  <si>
    <t>Chiffre d'affaires</t>
  </si>
  <si>
    <r>
      <t xml:space="preserve">Dépenses </t>
    </r>
    <r>
      <rPr>
        <b/>
        <u/>
        <sz val="10"/>
        <color theme="1"/>
        <rFont val="Calibri"/>
        <family val="2"/>
        <scheme val="minor"/>
      </rPr>
      <t>réelles</t>
    </r>
  </si>
  <si>
    <t xml:space="preserve"> + honoraires comptables*</t>
  </si>
  <si>
    <t>Dépenses courantes prévues :</t>
  </si>
  <si>
    <t xml:space="preserve"> + rémunération chef entrep.</t>
  </si>
  <si>
    <t>pas de notion de rémunération</t>
  </si>
  <si>
    <t>libérale (BNC)</t>
  </si>
  <si>
    <t xml:space="preserve"> + charges sociales chef entrep.</t>
  </si>
  <si>
    <t>voir plus bas</t>
  </si>
  <si>
    <t>autre (commerciale, artisanale…) BIC</t>
  </si>
  <si>
    <t>Total Dépenses réelles</t>
  </si>
  <si>
    <t>Rémunération prévue si société :</t>
  </si>
  <si>
    <t>Bénéfice réel</t>
  </si>
  <si>
    <t>Quel bénéfice l’administration va-t-elle retenir ?</t>
  </si>
  <si>
    <t>Bénéfice réel  =</t>
  </si>
  <si>
    <r>
      <t xml:space="preserve">Bénéfice </t>
    </r>
    <r>
      <rPr>
        <b/>
        <u/>
        <sz val="10"/>
        <color theme="1"/>
        <rFont val="Calibri"/>
        <family val="2"/>
        <scheme val="minor"/>
      </rPr>
      <t>forfaitaire</t>
    </r>
    <r>
      <rPr>
        <sz val="10"/>
        <color theme="1"/>
        <rFont val="Calibri"/>
        <family val="2"/>
        <scheme val="minor"/>
      </rPr>
      <t xml:space="preserve"> =</t>
    </r>
  </si>
  <si>
    <t>Bénéfice réel de la société =</t>
  </si>
  <si>
    <t>Chiffre d’aff. – dépenses =</t>
  </si>
  <si>
    <r>
      <t xml:space="preserve">Activité principale </t>
    </r>
    <r>
      <rPr>
        <b/>
        <sz val="11"/>
        <color rgb="FFFF0000"/>
        <rFont val="Calibri"/>
        <family val="2"/>
        <scheme val="minor"/>
      </rPr>
      <t>(obligatoire)</t>
    </r>
    <r>
      <rPr>
        <b/>
        <sz val="11"/>
        <color theme="1"/>
        <rFont val="Calibri"/>
        <family val="2"/>
        <scheme val="minor"/>
      </rPr>
      <t xml:space="preserve"> :</t>
    </r>
  </si>
  <si>
    <t>vente marchandises</t>
  </si>
  <si>
    <t>vente services</t>
  </si>
  <si>
    <t>Calcul des cotisations sociales chef d'entreprise (estimation)</t>
  </si>
  <si>
    <t>45% du revenu (soit 31% du bénéf réel) =</t>
  </si>
  <si>
    <t>45% du montant de la rémunération de gérance =</t>
  </si>
  <si>
    <t>70% du montant du salaire du Président =</t>
  </si>
  <si>
    <r>
      <t xml:space="preserve">Nature de votre activité principale </t>
    </r>
    <r>
      <rPr>
        <b/>
        <sz val="11"/>
        <color rgb="FFFF0000"/>
        <rFont val="Calibri"/>
        <family val="2"/>
        <scheme val="minor"/>
      </rPr>
      <t>(obligatoire)</t>
    </r>
    <r>
      <rPr>
        <b/>
        <sz val="11"/>
        <color theme="1"/>
        <rFont val="Calibri"/>
        <family val="2"/>
        <scheme val="minor"/>
      </rPr>
      <t xml:space="preserve"> :</t>
    </r>
  </si>
  <si>
    <t>(1103 € minimum en l'absence de revenu)</t>
  </si>
  <si>
    <t>Tranches IR :</t>
  </si>
  <si>
    <t>EI</t>
  </si>
  <si>
    <t>Auto</t>
  </si>
  <si>
    <t>EURL</t>
  </si>
  <si>
    <t>SASU</t>
  </si>
  <si>
    <t xml:space="preserve">WikiCréa vous propose aussi </t>
  </si>
  <si>
    <t>Début tranche</t>
  </si>
  <si>
    <t>Fin tranche</t>
  </si>
  <si>
    <t>Calcul de l'impôt sur le revenu à payer (hors zones exonérées) selon les tranches 2018</t>
  </si>
  <si>
    <t>Base : bénéf. moins cotisations</t>
  </si>
  <si>
    <t>Base : bénéf. forfaitaire</t>
  </si>
  <si>
    <t>Base : rémunération</t>
  </si>
  <si>
    <t>d'établir votre plan financier GRATUIT :</t>
  </si>
  <si>
    <t>Voir onglet suivant</t>
  </si>
  <si>
    <t xml:space="preserve">ou, si option pour le versement libératoire (% du CA) = </t>
  </si>
  <si>
    <t>Calcul de l'impôt sur les sociétés (selon les tranches 2018)</t>
  </si>
  <si>
    <t xml:space="preserve">Selon tranches impôt société = </t>
  </si>
  <si>
    <t>TOTAL</t>
  </si>
  <si>
    <t>TOTAL CHARGES ET IMPOTS A PAYER</t>
  </si>
  <si>
    <t>ou, si option pour le versement libératoire :</t>
  </si>
  <si>
    <t>Tranches IS :</t>
  </si>
  <si>
    <t>Ce qu’il reste au chef d’entreprise</t>
  </si>
  <si>
    <t xml:space="preserve"> * estimation</t>
  </si>
  <si>
    <t xml:space="preserve"> ** soumis à prélèvements obligatoires (flat tax 30%)</t>
  </si>
  <si>
    <t>IS</t>
  </si>
  <si>
    <t>IR</t>
  </si>
  <si>
    <t>Régime des travailleurs indépendants</t>
  </si>
  <si>
    <t>Salaire &amp; dividendes eventuels</t>
  </si>
  <si>
    <t>Trésorerie dégagée par l'entreprise</t>
  </si>
  <si>
    <t>Libérale</t>
  </si>
  <si>
    <t>Débit de Tabac</t>
  </si>
  <si>
    <t>Les  activités d’épargne, de capitalisation ou d’assurance</t>
  </si>
  <si>
    <t>Les artistes du spectacle</t>
  </si>
  <si>
    <t>Modéré</t>
  </si>
  <si>
    <t>Fort</t>
  </si>
  <si>
    <t>Faible</t>
  </si>
  <si>
    <t>Le projet est-il risqué ?</t>
  </si>
  <si>
    <t>Précisez si votre activité correspond à l'une de ces activité décrite dans le champs déroulant</t>
  </si>
  <si>
    <t>Salaire uniquement</t>
  </si>
  <si>
    <t>EI-Régime Micro-Entreprise</t>
  </si>
  <si>
    <t>Aucune de ces activités</t>
  </si>
  <si>
    <t>A quel régime de sécurité sociale souhaitez-vous être affilié?</t>
  </si>
  <si>
    <t>Régime Général de la sécurité sociale</t>
  </si>
  <si>
    <t>Libérale réglementée</t>
  </si>
  <si>
    <t>Commerciale</t>
  </si>
  <si>
    <t>Quelle est l'activité précise de votre entreprise ?</t>
  </si>
  <si>
    <t>Prestations de services</t>
  </si>
  <si>
    <t>Peu Importe</t>
  </si>
  <si>
    <t>Dividendes</t>
  </si>
  <si>
    <t>Saisissez les informations concernant votre future entreprIse</t>
  </si>
  <si>
    <t>Hauts de France</t>
  </si>
  <si>
    <t>Grand Est</t>
  </si>
  <si>
    <t>Auvergne -Rhône-Alpes</t>
  </si>
  <si>
    <t>Ile de France</t>
  </si>
  <si>
    <t>Entreprise Individuelle</t>
  </si>
  <si>
    <t>Entreprise individuelle à responsabilité Limitée</t>
  </si>
  <si>
    <t xml:space="preserve">Entreprise unipersonnelle à responsabilité limitée </t>
  </si>
  <si>
    <t>Société par Actions Simplifiée à actionnaire unique</t>
  </si>
  <si>
    <t>Société Civile Professionnelle</t>
  </si>
  <si>
    <t>Societé  à Responsabilité limitée</t>
  </si>
  <si>
    <t>Société par Actions Simplifiée</t>
  </si>
  <si>
    <t>Société en Nom Collectif</t>
  </si>
  <si>
    <t>Société Anonyme</t>
  </si>
  <si>
    <t>Allez vous créer seul votre activité ?</t>
  </si>
  <si>
    <t>Le projet nécessite t-il des investissements importants ?</t>
  </si>
  <si>
    <t>L'entreprise va -t'elle à terme réaliser à court terme une levée de fonds?</t>
  </si>
  <si>
    <t xml:space="preserve">Votre objectif est il de : </t>
  </si>
  <si>
    <t>Gagner de l'argent</t>
  </si>
  <si>
    <t>But non lucratif</t>
  </si>
  <si>
    <t>Creez-vous une activité libérale?</t>
  </si>
  <si>
    <t>Souhaitez vous percevoir des dividendes?</t>
  </si>
  <si>
    <t>Sociétés</t>
  </si>
  <si>
    <t>Entreprises en Nom Propre</t>
  </si>
  <si>
    <t>Disposez vous d'un patrimoine personnel à protéger?</t>
  </si>
  <si>
    <t>Total</t>
  </si>
  <si>
    <t>&lt;37KE</t>
  </si>
  <si>
    <t>&gt;37KE</t>
  </si>
  <si>
    <t>Quel serait le capital social de départ de votre société</t>
  </si>
  <si>
    <t>Sociétés - Personnes Morales</t>
  </si>
  <si>
    <t>Visualisez les structures juridiques qui pourraient correspondre à votre projet</t>
  </si>
  <si>
    <t>Information importante: Ce simulateur  ne vous apporte qu'une première piste de reflexion basée sur les informations succintes que vous avez saises</t>
  </si>
  <si>
    <r>
      <t xml:space="preserve">Le CA prévisionnel est-il </t>
    </r>
    <r>
      <rPr>
        <b/>
        <u/>
        <sz val="12"/>
        <color theme="1"/>
        <rFont val="Arial"/>
        <family val="2"/>
      </rPr>
      <t>supérieur à 170K€</t>
    </r>
    <r>
      <rPr>
        <sz val="12"/>
        <color theme="1"/>
        <rFont val="Arial"/>
        <family val="2"/>
      </rPr>
      <t xml:space="preserve"> pour les sociétés avec activités commerciales ou </t>
    </r>
    <r>
      <rPr>
        <b/>
        <u/>
        <sz val="12"/>
        <color theme="1"/>
        <rFont val="Arial"/>
        <family val="2"/>
      </rPr>
      <t>70K€ pour les sociétés de prestations de services</t>
    </r>
    <r>
      <rPr>
        <sz val="12"/>
        <color theme="1"/>
        <rFont val="Arial"/>
        <family val="2"/>
      </rPr>
      <t xml:space="preserve"> ?</t>
    </r>
  </si>
  <si>
    <r>
      <t>Consultez les fiches Focus Structures Juridiques sur ce site et c</t>
    </r>
    <r>
      <rPr>
        <b/>
        <u/>
        <sz val="11"/>
        <color theme="0"/>
        <rFont val="Arial"/>
        <family val="2"/>
      </rPr>
      <t>ontactez Business Operator pour bénéficer d'une analyse offerte de votre projet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</si>
</sst>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164" formatCode="#,##0\ &quot;€&quot;"/>
    <numFmt numFmtId="165" formatCode="#,##0.00\ &quot;€&quot;"/>
  </numFmts>
  <fonts count="47" x14ac:knownFonts="1">
    <font>
      <sz val="11"/>
      <color theme="1"/>
      <name val="Calibri"/>
      <family val="2"/>
      <scheme val="minor"/>
    </font>
    <font>
      <b/>
      <sz val="11"/>
      <color theme="1"/>
      <name val="Calibri"/>
      <family val="2"/>
      <scheme val="minor"/>
    </font>
    <font>
      <b/>
      <sz val="20"/>
      <color theme="1"/>
      <name val="Calibri"/>
      <family val="2"/>
      <scheme val="minor"/>
    </font>
    <font>
      <i/>
      <sz val="12"/>
      <color theme="1"/>
      <name val="Calibri"/>
      <family val="2"/>
      <scheme val="minor"/>
    </font>
    <font>
      <b/>
      <sz val="16"/>
      <color theme="1"/>
      <name val="Calibri"/>
      <family val="2"/>
      <scheme val="minor"/>
    </font>
    <font>
      <b/>
      <sz val="12"/>
      <color theme="1"/>
      <name val="Calibri"/>
      <family val="2"/>
      <scheme val="minor"/>
    </font>
    <font>
      <b/>
      <i/>
      <sz val="14"/>
      <color rgb="FFFF0000"/>
      <name val="Calibri"/>
      <family val="2"/>
      <scheme val="minor"/>
    </font>
    <font>
      <b/>
      <i/>
      <u/>
      <sz val="14"/>
      <color rgb="FFFF0000"/>
      <name val="Calibri"/>
      <family val="2"/>
      <scheme val="minor"/>
    </font>
    <font>
      <b/>
      <sz val="10"/>
      <color theme="1"/>
      <name val="Calibri"/>
      <family val="2"/>
      <scheme val="minor"/>
    </font>
    <font>
      <b/>
      <u/>
      <sz val="10"/>
      <color theme="1"/>
      <name val="Calibri"/>
      <family val="2"/>
      <scheme val="minor"/>
    </font>
    <font>
      <sz val="10"/>
      <color theme="1"/>
      <name val="Calibri"/>
      <family val="2"/>
      <scheme val="minor"/>
    </font>
    <font>
      <b/>
      <sz val="10"/>
      <color theme="6"/>
      <name val="Calibri"/>
      <family val="2"/>
      <scheme val="minor"/>
    </font>
    <font>
      <b/>
      <sz val="11"/>
      <color rgb="FFFF0000"/>
      <name val="Calibri"/>
      <family val="2"/>
      <scheme val="minor"/>
    </font>
    <font>
      <b/>
      <sz val="12"/>
      <color theme="6" tint="-0.249977111117893"/>
      <name val="Calibri"/>
      <family val="2"/>
      <scheme val="minor"/>
    </font>
    <font>
      <b/>
      <sz val="12"/>
      <color rgb="FFFF0000"/>
      <name val="Calibri"/>
      <family val="2"/>
      <scheme val="minor"/>
    </font>
    <font>
      <i/>
      <sz val="9"/>
      <color theme="1"/>
      <name val="Calibri"/>
      <family val="2"/>
      <scheme val="minor"/>
    </font>
    <font>
      <u/>
      <sz val="11"/>
      <color theme="10"/>
      <name val="Calibri"/>
      <family val="2"/>
      <scheme val="minor"/>
    </font>
    <font>
      <b/>
      <u/>
      <sz val="16"/>
      <color rgb="FFFF0000"/>
      <name val="Calibri"/>
      <family val="2"/>
      <scheme val="minor"/>
    </font>
    <font>
      <b/>
      <u/>
      <sz val="12"/>
      <color rgb="FFFF0000"/>
      <name val="Calibri"/>
      <family val="2"/>
      <scheme val="minor"/>
    </font>
    <font>
      <i/>
      <sz val="11"/>
      <color theme="1"/>
      <name val="Calibri"/>
      <family val="2"/>
      <scheme val="minor"/>
    </font>
    <font>
      <i/>
      <sz val="10"/>
      <color theme="1"/>
      <name val="Calibri"/>
      <family val="2"/>
      <scheme val="minor"/>
    </font>
    <font>
      <b/>
      <i/>
      <sz val="12"/>
      <color rgb="FFFF0000"/>
      <name val="Calibri"/>
      <family val="2"/>
      <scheme val="minor"/>
    </font>
    <font>
      <u/>
      <sz val="12"/>
      <color theme="10"/>
      <name val="Calibri"/>
      <family val="2"/>
      <scheme val="minor"/>
    </font>
    <font>
      <b/>
      <u/>
      <sz val="11"/>
      <color rgb="FFFF0000"/>
      <name val="Calibri"/>
      <family val="2"/>
      <scheme val="minor"/>
    </font>
    <font>
      <sz val="10"/>
      <color rgb="FFFF0000"/>
      <name val="Calibri"/>
      <family val="2"/>
      <scheme val="minor"/>
    </font>
    <font>
      <b/>
      <sz val="14"/>
      <color rgb="FFFF0000"/>
      <name val="Calibri"/>
      <family val="2"/>
      <scheme val="minor"/>
    </font>
    <font>
      <i/>
      <sz val="10"/>
      <name val="Calibri"/>
      <family val="2"/>
      <scheme val="minor"/>
    </font>
    <font>
      <i/>
      <sz val="10"/>
      <color rgb="FFFF0000"/>
      <name val="Calibri"/>
      <family val="2"/>
      <scheme val="minor"/>
    </font>
    <font>
      <b/>
      <u/>
      <sz val="11"/>
      <color theme="6" tint="-0.499984740745262"/>
      <name val="Calibri"/>
      <family val="2"/>
      <scheme val="minor"/>
    </font>
    <font>
      <b/>
      <sz val="14"/>
      <color rgb="FF77933C"/>
      <name val="Calibri"/>
      <family val="2"/>
      <scheme val="minor"/>
    </font>
    <font>
      <b/>
      <i/>
      <sz val="14"/>
      <color rgb="FF77933C"/>
      <name val="Calibri"/>
      <family val="2"/>
      <scheme val="minor"/>
    </font>
    <font>
      <b/>
      <sz val="11"/>
      <color theme="0"/>
      <name val="Calibri"/>
      <family val="2"/>
      <scheme val="minor"/>
    </font>
    <font>
      <sz val="12"/>
      <color theme="1"/>
      <name val="Calibri"/>
      <family val="2"/>
      <scheme val="minor"/>
    </font>
    <font>
      <sz val="12"/>
      <color theme="1"/>
      <name val="Arial"/>
      <family val="2"/>
    </font>
    <font>
      <b/>
      <sz val="14"/>
      <color theme="5"/>
      <name val="Calibri"/>
      <family val="2"/>
      <scheme val="minor"/>
    </font>
    <font>
      <b/>
      <sz val="12"/>
      <color theme="0"/>
      <name val="Calibri"/>
      <family val="2"/>
      <scheme val="minor"/>
    </font>
    <font>
      <b/>
      <sz val="9"/>
      <color theme="0"/>
      <name val="Arial"/>
      <family val="2"/>
    </font>
    <font>
      <sz val="9"/>
      <color theme="1"/>
      <name val="Arial"/>
      <family val="2"/>
    </font>
    <font>
      <b/>
      <sz val="9"/>
      <color theme="1"/>
      <name val="Arial"/>
      <family val="2"/>
    </font>
    <font>
      <b/>
      <sz val="12"/>
      <color theme="0"/>
      <name val="Arial"/>
      <family val="2"/>
    </font>
    <font>
      <sz val="8"/>
      <color theme="1"/>
      <name val="Arial"/>
      <family val="2"/>
    </font>
    <font>
      <b/>
      <sz val="14"/>
      <color theme="1"/>
      <name val="Calibri"/>
      <family val="2"/>
      <scheme val="minor"/>
    </font>
    <font>
      <b/>
      <sz val="11"/>
      <color theme="0"/>
      <name val="Arial"/>
      <family val="2"/>
    </font>
    <font>
      <b/>
      <sz val="12"/>
      <name val="Calibri"/>
      <family val="2"/>
      <scheme val="minor"/>
    </font>
    <font>
      <b/>
      <u/>
      <sz val="11"/>
      <color theme="0"/>
      <name val="Arial"/>
      <family val="2"/>
    </font>
    <font>
      <sz val="12"/>
      <color theme="0"/>
      <name val="Arial"/>
      <family val="2"/>
    </font>
    <font>
      <b/>
      <u/>
      <sz val="12"/>
      <color theme="1"/>
      <name val="Arial"/>
      <family val="2"/>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203864"/>
        <bgColor indexed="64"/>
      </patternFill>
    </fill>
    <fill>
      <patternFill patternType="solid">
        <fgColor theme="5"/>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20">
    <xf numFmtId="0" fontId="0" fillId="0" borderId="0" xfId="0"/>
    <xf numFmtId="0" fontId="0" fillId="0" borderId="1" xfId="0" applyBorder="1"/>
    <xf numFmtId="0" fontId="2" fillId="0" borderId="0" xfId="0" applyFont="1"/>
    <xf numFmtId="0" fontId="6" fillId="0" borderId="0" xfId="0" applyFont="1"/>
    <xf numFmtId="0" fontId="0" fillId="0" borderId="0" xfId="0" applyFill="1"/>
    <xf numFmtId="0" fontId="1" fillId="0" borderId="0" xfId="0" applyFont="1" applyAlignment="1">
      <alignment horizontal="center" vertical="center"/>
    </xf>
    <xf numFmtId="0" fontId="1" fillId="0" borderId="0" xfId="0" applyFont="1" applyFill="1" applyAlignment="1">
      <alignment horizontal="center" vertical="center"/>
    </xf>
    <xf numFmtId="0" fontId="8" fillId="0" borderId="8" xfId="0" applyFont="1" applyBorder="1" applyAlignment="1">
      <alignment horizontal="center" vertical="center" wrapText="1"/>
    </xf>
    <xf numFmtId="3" fontId="1" fillId="2" borderId="7" xfId="0" applyNumberFormat="1" applyFont="1" applyFill="1" applyBorder="1" applyAlignment="1">
      <alignment horizontal="center" vertical="center" wrapText="1"/>
    </xf>
    <xf numFmtId="3" fontId="5" fillId="3" borderId="9" xfId="0" applyNumberFormat="1" applyFont="1" applyFill="1" applyBorder="1" applyAlignment="1" applyProtection="1">
      <alignment horizontal="center" vertical="center"/>
      <protection locked="0"/>
    </xf>
    <xf numFmtId="3" fontId="1" fillId="0" borderId="0" xfId="0" applyNumberFormat="1" applyFont="1" applyFill="1" applyBorder="1" applyAlignment="1" applyProtection="1">
      <alignment horizontal="center" vertical="center"/>
      <protection locked="0"/>
    </xf>
    <xf numFmtId="3" fontId="0" fillId="0" borderId="0" xfId="0" applyNumberFormat="1"/>
    <xf numFmtId="0" fontId="8" fillId="0" borderId="2" xfId="0" applyFont="1" applyBorder="1" applyAlignment="1">
      <alignment horizontal="center" vertical="center" wrapText="1"/>
    </xf>
    <xf numFmtId="3" fontId="10" fillId="2" borderId="4"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3" fontId="10" fillId="2" borderId="10" xfId="0" applyNumberFormat="1" applyFont="1" applyFill="1" applyBorder="1" applyAlignment="1">
      <alignment horizontal="center" vertical="center" wrapText="1"/>
    </xf>
    <xf numFmtId="3" fontId="11" fillId="2"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8" fillId="0" borderId="9" xfId="0" applyFont="1" applyBorder="1" applyAlignment="1">
      <alignment horizontal="center" vertical="center" wrapText="1"/>
    </xf>
    <xf numFmtId="3" fontId="5" fillId="2" borderId="7"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8" fillId="0" borderId="10" xfId="0" applyFont="1" applyBorder="1" applyAlignment="1">
      <alignment horizontal="center" vertical="center" wrapText="1"/>
    </xf>
    <xf numFmtId="9" fontId="0" fillId="0" borderId="0" xfId="0" applyNumberFormat="1"/>
    <xf numFmtId="10" fontId="0" fillId="0" borderId="0" xfId="0" applyNumberFormat="1"/>
    <xf numFmtId="3" fontId="13" fillId="0" borderId="10" xfId="0" applyNumberFormat="1" applyFont="1" applyBorder="1" applyAlignment="1">
      <alignment horizontal="center" vertical="center" wrapText="1"/>
    </xf>
    <xf numFmtId="0" fontId="0" fillId="0" borderId="8" xfId="0" applyBorder="1" applyAlignment="1">
      <alignment vertical="top" wrapText="1"/>
    </xf>
    <xf numFmtId="0" fontId="0" fillId="0" borderId="7" xfId="0" applyBorder="1" applyAlignment="1">
      <alignment vertical="top" wrapText="1"/>
    </xf>
    <xf numFmtId="0" fontId="8" fillId="0" borderId="7" xfId="0" applyFont="1" applyBorder="1" applyAlignment="1">
      <alignment horizontal="center" vertical="center" wrapText="1"/>
    </xf>
    <xf numFmtId="3" fontId="14" fillId="0" borderId="10" xfId="0" applyNumberFormat="1" applyFont="1" applyBorder="1" applyAlignment="1">
      <alignment horizontal="center" vertical="center" wrapText="1"/>
    </xf>
    <xf numFmtId="6" fontId="15" fillId="0" borderId="7" xfId="0" applyNumberFormat="1" applyFont="1" applyBorder="1" applyAlignment="1">
      <alignment horizontal="center" vertical="center" wrapText="1"/>
    </xf>
    <xf numFmtId="6" fontId="1" fillId="0" borderId="7" xfId="0" applyNumberFormat="1" applyFont="1" applyBorder="1" applyAlignment="1">
      <alignment horizontal="center" vertical="center" wrapText="1"/>
    </xf>
    <xf numFmtId="0" fontId="17" fillId="0" borderId="0" xfId="1" applyFont="1" applyFill="1" applyBorder="1" applyAlignment="1">
      <alignment vertical="center" wrapText="1"/>
    </xf>
    <xf numFmtId="0" fontId="1" fillId="0" borderId="0" xfId="0" applyFont="1"/>
    <xf numFmtId="0" fontId="0" fillId="0" borderId="11" xfId="0" applyBorder="1" applyAlignment="1"/>
    <xf numFmtId="0" fontId="1" fillId="0" borderId="1" xfId="0" applyFont="1" applyBorder="1" applyAlignment="1">
      <alignment horizontal="right"/>
    </xf>
    <xf numFmtId="0" fontId="18" fillId="0" borderId="0" xfId="1" applyFont="1" applyFill="1" applyBorder="1" applyAlignment="1">
      <alignment vertical="center" wrapText="1"/>
    </xf>
    <xf numFmtId="0" fontId="19" fillId="0" borderId="0" xfId="0" applyFont="1"/>
    <xf numFmtId="0" fontId="0" fillId="0" borderId="12" xfId="0" applyBorder="1" applyAlignment="1"/>
    <xf numFmtId="3" fontId="19" fillId="0" borderId="1" xfId="0" applyNumberFormat="1" applyFont="1" applyBorder="1"/>
    <xf numFmtId="0" fontId="20" fillId="0" borderId="10" xfId="0" applyFont="1" applyBorder="1" applyAlignment="1">
      <alignment horizontal="center" vertical="center" wrapText="1"/>
    </xf>
    <xf numFmtId="9" fontId="19" fillId="0" borderId="1" xfId="0" applyNumberFormat="1" applyFont="1" applyBorder="1" applyAlignment="1">
      <alignment horizontal="center"/>
    </xf>
    <xf numFmtId="0" fontId="15"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3" fontId="21" fillId="0" borderId="7" xfId="0" applyNumberFormat="1" applyFont="1" applyBorder="1" applyAlignment="1">
      <alignment horizontal="center" vertical="top" wrapText="1"/>
    </xf>
    <xf numFmtId="6" fontId="12" fillId="0" borderId="7" xfId="0" applyNumberFormat="1" applyFont="1" applyBorder="1" applyAlignment="1">
      <alignment horizontal="center" vertical="center" wrapText="1"/>
    </xf>
    <xf numFmtId="0" fontId="19" fillId="0" borderId="1" xfId="0" applyFont="1" applyBorder="1" applyAlignment="1">
      <alignment horizontal="center"/>
    </xf>
    <xf numFmtId="0" fontId="24" fillId="0" borderId="10" xfId="0" applyFont="1" applyBorder="1" applyAlignment="1">
      <alignment horizontal="center" vertical="center" wrapText="1"/>
    </xf>
    <xf numFmtId="6" fontId="25"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7" fillId="0" borderId="7" xfId="0" applyFont="1" applyBorder="1" applyAlignment="1">
      <alignment horizontal="center" vertical="center" wrapText="1"/>
    </xf>
    <xf numFmtId="164" fontId="6" fillId="0" borderId="10" xfId="0" applyNumberFormat="1" applyFont="1" applyBorder="1" applyAlignment="1">
      <alignment horizontal="center" vertical="center" wrapText="1"/>
    </xf>
    <xf numFmtId="6" fontId="29" fillId="0" borderId="2" xfId="0" applyNumberFormat="1" applyFont="1" applyBorder="1" applyAlignment="1">
      <alignment horizontal="center" vertical="center" wrapText="1"/>
    </xf>
    <xf numFmtId="6" fontId="29" fillId="0" borderId="10" xfId="0" applyNumberFormat="1" applyFont="1" applyBorder="1" applyAlignment="1">
      <alignment horizontal="center" vertical="center" wrapText="1"/>
    </xf>
    <xf numFmtId="0" fontId="30" fillId="0" borderId="7" xfId="0" applyFont="1" applyBorder="1" applyAlignment="1">
      <alignment horizontal="center" vertical="center" wrapText="1"/>
    </xf>
    <xf numFmtId="0" fontId="0" fillId="2" borderId="0" xfId="0" applyFill="1"/>
    <xf numFmtId="0" fontId="32" fillId="0" borderId="0" xfId="0" applyFont="1"/>
    <xf numFmtId="0" fontId="33" fillId="0" borderId="0" xfId="0" applyFont="1"/>
    <xf numFmtId="0" fontId="34" fillId="4" borderId="0" xfId="0" applyFont="1" applyFill="1" applyAlignment="1">
      <alignment horizontal="left"/>
    </xf>
    <xf numFmtId="0" fontId="37" fillId="0" borderId="0" xfId="0" applyFont="1"/>
    <xf numFmtId="0" fontId="37" fillId="2" borderId="0" xfId="0" applyFont="1" applyFill="1"/>
    <xf numFmtId="0" fontId="38" fillId="2" borderId="0" xfId="0" applyFont="1" applyFill="1" applyBorder="1" applyAlignment="1">
      <alignment horizontal="center" wrapText="1"/>
    </xf>
    <xf numFmtId="0" fontId="38" fillId="2" borderId="0" xfId="0" applyFont="1" applyFill="1"/>
    <xf numFmtId="0" fontId="36" fillId="5" borderId="11" xfId="0" applyFont="1" applyFill="1" applyBorder="1" applyAlignment="1">
      <alignment horizontal="center" wrapText="1"/>
    </xf>
    <xf numFmtId="0" fontId="38" fillId="2" borderId="1" xfId="0" applyFont="1" applyFill="1" applyBorder="1" applyAlignment="1">
      <alignment horizontal="center" wrapText="1"/>
    </xf>
    <xf numFmtId="0" fontId="38" fillId="0" borderId="0" xfId="0" applyFont="1"/>
    <xf numFmtId="0" fontId="40" fillId="2" borderId="0" xfId="0" applyFont="1" applyFill="1"/>
    <xf numFmtId="0" fontId="36" fillId="4" borderId="1" xfId="0" applyFont="1" applyFill="1" applyBorder="1" applyAlignment="1">
      <alignment horizontal="center" wrapText="1"/>
    </xf>
    <xf numFmtId="0" fontId="38" fillId="2" borderId="0" xfId="0" applyFont="1" applyFill="1" applyBorder="1"/>
    <xf numFmtId="0" fontId="38" fillId="2" borderId="15" xfId="0" applyFont="1" applyFill="1" applyBorder="1"/>
    <xf numFmtId="0" fontId="37" fillId="0" borderId="1" xfId="0" applyFont="1" applyBorder="1"/>
    <xf numFmtId="165" fontId="29" fillId="0" borderId="7" xfId="0" applyNumberFormat="1" applyFont="1" applyBorder="1" applyAlignment="1">
      <alignment horizontal="center" vertical="center" wrapText="1"/>
    </xf>
    <xf numFmtId="0" fontId="0" fillId="4" borderId="0" xfId="0" applyFill="1"/>
    <xf numFmtId="0" fontId="33" fillId="2" borderId="0" xfId="0" applyFont="1" applyFill="1"/>
    <xf numFmtId="0" fontId="33" fillId="2" borderId="0" xfId="0" applyFont="1" applyFill="1" applyAlignment="1">
      <alignment wrapText="1"/>
    </xf>
    <xf numFmtId="0" fontId="33" fillId="2" borderId="0" xfId="0" applyFont="1" applyFill="1" applyAlignment="1">
      <alignment horizontal="right" wrapText="1"/>
    </xf>
    <xf numFmtId="0" fontId="39" fillId="4" borderId="1" xfId="0" applyFont="1" applyFill="1" applyBorder="1"/>
    <xf numFmtId="0" fontId="45" fillId="4" borderId="1" xfId="0" applyFont="1" applyFill="1" applyBorder="1" applyAlignment="1">
      <alignment horizontal="right"/>
    </xf>
    <xf numFmtId="0" fontId="33" fillId="2" borderId="1" xfId="0" applyFont="1" applyFill="1" applyBorder="1"/>
    <xf numFmtId="0" fontId="33" fillId="2" borderId="1" xfId="0" applyFont="1" applyFill="1" applyBorder="1" applyAlignment="1">
      <alignment horizontal="left" wrapText="1"/>
    </xf>
    <xf numFmtId="0" fontId="33" fillId="2" borderId="0" xfId="0" applyFont="1" applyFill="1" applyBorder="1"/>
    <xf numFmtId="0" fontId="33" fillId="2" borderId="0" xfId="0" applyFont="1" applyFill="1" applyBorder="1" applyAlignment="1">
      <alignment horizontal="right"/>
    </xf>
    <xf numFmtId="0" fontId="33" fillId="2" borderId="0" xfId="0" applyFont="1" applyFill="1" applyAlignment="1">
      <alignment horizontal="right"/>
    </xf>
    <xf numFmtId="0" fontId="33" fillId="2" borderId="1" xfId="0" applyFont="1" applyFill="1" applyBorder="1" applyAlignment="1" applyProtection="1">
      <alignment horizontal="right"/>
      <protection locked="0"/>
    </xf>
    <xf numFmtId="0" fontId="40" fillId="2" borderId="1" xfId="0" applyFont="1" applyFill="1" applyBorder="1" applyAlignment="1" applyProtection="1">
      <alignment horizontal="center" vertical="center" wrapText="1"/>
      <protection locked="0"/>
    </xf>
    <xf numFmtId="0" fontId="35" fillId="4" borderId="0" xfId="0" applyFont="1" applyFill="1" applyAlignment="1"/>
    <xf numFmtId="0" fontId="0" fillId="0" borderId="0" xfId="0" applyAlignment="1"/>
    <xf numFmtId="0" fontId="43" fillId="2" borderId="0" xfId="0" applyFont="1" applyFill="1" applyAlignment="1">
      <alignment horizontal="center" vertical="center"/>
    </xf>
    <xf numFmtId="0" fontId="0" fillId="2" borderId="0" xfId="0" applyFill="1" applyAlignment="1">
      <alignment horizontal="center" vertical="center"/>
    </xf>
    <xf numFmtId="0" fontId="39" fillId="6" borderId="1" xfId="0" applyFont="1" applyFill="1" applyBorder="1" applyAlignment="1">
      <alignment horizontal="center"/>
    </xf>
    <xf numFmtId="0" fontId="35" fillId="6" borderId="1" xfId="0" applyFont="1" applyFill="1" applyBorder="1" applyAlignment="1">
      <alignment horizontal="center"/>
    </xf>
    <xf numFmtId="0" fontId="42" fillId="4" borderId="0" xfId="0" applyFont="1" applyFill="1" applyAlignment="1">
      <alignment horizontal="center" vertical="center"/>
    </xf>
    <xf numFmtId="0" fontId="41" fillId="0" borderId="0" xfId="0" applyFont="1" applyAlignment="1">
      <alignment horizontal="center" vertical="center"/>
    </xf>
    <xf numFmtId="0" fontId="42" fillId="7" borderId="0" xfId="0" applyFont="1" applyFill="1" applyAlignment="1">
      <alignment horizontal="center" vertical="center"/>
    </xf>
    <xf numFmtId="0" fontId="41" fillId="7" borderId="0" xfId="0" applyFont="1" applyFill="1" applyAlignment="1">
      <alignment horizontal="center" vertical="center"/>
    </xf>
    <xf numFmtId="0" fontId="36" fillId="6" borderId="1" xfId="0" applyFont="1" applyFill="1" applyBorder="1" applyAlignment="1">
      <alignment horizontal="center"/>
    </xf>
    <xf numFmtId="0" fontId="31" fillId="6" borderId="1" xfId="0" applyFont="1" applyFill="1" applyBorder="1" applyAlignment="1">
      <alignment horizontal="center"/>
    </xf>
    <xf numFmtId="0" fontId="22" fillId="0" borderId="0" xfId="1" applyFont="1" applyAlignment="1">
      <alignment horizontal="left" vertical="top"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8" xfId="0" applyFont="1" applyBorder="1" applyAlignment="1">
      <alignment horizontal="center" vertical="center" wrapText="1"/>
    </xf>
    <xf numFmtId="6" fontId="29" fillId="0" borderId="2" xfId="0" applyNumberFormat="1" applyFont="1" applyBorder="1" applyAlignment="1">
      <alignment horizontal="center" vertical="center" wrapText="1"/>
    </xf>
    <xf numFmtId="6" fontId="29" fillId="0" borderId="8"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cellXfs>
  <cellStyles count="2">
    <cellStyle name="Lien hypertexte" xfId="1" builtinId="8"/>
    <cellStyle name="Normal" xfId="0" builtinId="0"/>
  </cellStyles>
  <dxfs count="2">
    <dxf>
      <font>
        <color theme="0"/>
      </font>
      <fill>
        <patternFill>
          <bgColor rgb="FFFF0000"/>
        </patternFill>
      </fill>
    </dxf>
    <dxf>
      <fill>
        <patternFill>
          <bgColor theme="9" tint="0.39994506668294322"/>
        </patternFill>
      </fill>
    </dxf>
  </dxfs>
  <tableStyles count="0" defaultTableStyle="TableStyleMedium2" defaultPivotStyle="PivotStyleLight16"/>
  <colors>
    <mruColors>
      <color rgb="FFED7D31"/>
      <color rgb="FF2038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Info Entreprise'!A1"/><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hyperlink" Target="#'Analyse diffusion'!A1"/></Relationships>
</file>

<file path=xl/drawings/_rels/drawing2.xml.rels><?xml version="1.0" encoding="UTF-8" standalone="yes"?>
<Relationships xmlns="http://schemas.openxmlformats.org/package/2006/relationships"><Relationship Id="rId1" Type="http://schemas.openxmlformats.org/officeDocument/2006/relationships/hyperlink" Target="#Accueil!A1"/></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44450</xdr:colOff>
      <xdr:row>0</xdr:row>
      <xdr:rowOff>25400</xdr:rowOff>
    </xdr:from>
    <xdr:to>
      <xdr:col>14</xdr:col>
      <xdr:colOff>69850</xdr:colOff>
      <xdr:row>8</xdr:row>
      <xdr:rowOff>101600</xdr:rowOff>
    </xdr:to>
    <xdr:sp macro="" textlink="">
      <xdr:nvSpPr>
        <xdr:cNvPr id="4" name="Rectangle 3"/>
        <xdr:cNvSpPr/>
      </xdr:nvSpPr>
      <xdr:spPr>
        <a:xfrm>
          <a:off x="44450" y="25400"/>
          <a:ext cx="10693400" cy="1549400"/>
        </a:xfrm>
        <a:prstGeom prst="rect">
          <a:avLst/>
        </a:prstGeom>
        <a:solidFill>
          <a:schemeClr val="accent5">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11</xdr:col>
      <xdr:colOff>698500</xdr:colOff>
      <xdr:row>1</xdr:row>
      <xdr:rowOff>57150</xdr:rowOff>
    </xdr:from>
    <xdr:to>
      <xdr:col>13</xdr:col>
      <xdr:colOff>523875</xdr:colOff>
      <xdr:row>5</xdr:row>
      <xdr:rowOff>132976</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80500" y="241300"/>
          <a:ext cx="1349375" cy="812426"/>
        </a:xfrm>
        <a:prstGeom prst="rect">
          <a:avLst/>
        </a:prstGeom>
      </xdr:spPr>
    </xdr:pic>
    <xdr:clientData/>
  </xdr:twoCellAnchor>
  <xdr:twoCellAnchor editAs="oneCell">
    <xdr:from>
      <xdr:col>0</xdr:col>
      <xdr:colOff>469899</xdr:colOff>
      <xdr:row>1</xdr:row>
      <xdr:rowOff>31750</xdr:rowOff>
    </xdr:from>
    <xdr:to>
      <xdr:col>3</xdr:col>
      <xdr:colOff>83860</xdr:colOff>
      <xdr:row>5</xdr:row>
      <xdr:rowOff>120650</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9899" y="215900"/>
          <a:ext cx="1899961" cy="825500"/>
        </a:xfrm>
        <a:prstGeom prst="rect">
          <a:avLst/>
        </a:prstGeom>
      </xdr:spPr>
    </xdr:pic>
    <xdr:clientData/>
  </xdr:twoCellAnchor>
  <xdr:twoCellAnchor>
    <xdr:from>
      <xdr:col>3</xdr:col>
      <xdr:colOff>679450</xdr:colOff>
      <xdr:row>1</xdr:row>
      <xdr:rowOff>146050</xdr:rowOff>
    </xdr:from>
    <xdr:to>
      <xdr:col>10</xdr:col>
      <xdr:colOff>431800</xdr:colOff>
      <xdr:row>6</xdr:row>
      <xdr:rowOff>0</xdr:rowOff>
    </xdr:to>
    <xdr:sp macro="" textlink="">
      <xdr:nvSpPr>
        <xdr:cNvPr id="5" name="Rectangle 4"/>
        <xdr:cNvSpPr/>
      </xdr:nvSpPr>
      <xdr:spPr>
        <a:xfrm>
          <a:off x="2965450" y="330200"/>
          <a:ext cx="5086350" cy="774700"/>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800">
              <a:latin typeface="Arial" panose="020B0604020202020204" pitchFamily="34" charset="0"/>
              <a:cs typeface="Arial" panose="020B0604020202020204" pitchFamily="34" charset="0"/>
            </a:rPr>
            <a:t>Business</a:t>
          </a:r>
          <a:r>
            <a:rPr lang="fr-FR" sz="1800" baseline="0">
              <a:latin typeface="Arial" panose="020B0604020202020204" pitchFamily="34" charset="0"/>
              <a:cs typeface="Arial" panose="020B0604020202020204" pitchFamily="34" charset="0"/>
            </a:rPr>
            <a:t> Operator</a:t>
          </a:r>
        </a:p>
        <a:p>
          <a:pPr algn="l"/>
          <a:r>
            <a:rPr lang="fr-FR" sz="1800" baseline="0">
              <a:latin typeface="Arial" panose="020B0604020202020204" pitchFamily="34" charset="0"/>
              <a:cs typeface="Arial" panose="020B0604020202020204" pitchFamily="34" charset="0"/>
            </a:rPr>
            <a:t>Créez, Développez, Pilotez...Accompagné(e</a:t>
          </a:r>
          <a:r>
            <a:rPr lang="fr-FR" sz="1100" baseline="0"/>
            <a:t>)</a:t>
          </a:r>
          <a:endParaRPr lang="fr-FR" sz="1100"/>
        </a:p>
      </xdr:txBody>
    </xdr:sp>
    <xdr:clientData/>
  </xdr:twoCellAnchor>
  <xdr:twoCellAnchor>
    <xdr:from>
      <xdr:col>4</xdr:col>
      <xdr:colOff>438150</xdr:colOff>
      <xdr:row>14</xdr:row>
      <xdr:rowOff>95250</xdr:rowOff>
    </xdr:from>
    <xdr:to>
      <xdr:col>5</xdr:col>
      <xdr:colOff>63500</xdr:colOff>
      <xdr:row>15</xdr:row>
      <xdr:rowOff>114300</xdr:rowOff>
    </xdr:to>
    <xdr:sp macro="" textlink="">
      <xdr:nvSpPr>
        <xdr:cNvPr id="6" name="Flèche vers le bas 5"/>
        <xdr:cNvSpPr/>
      </xdr:nvSpPr>
      <xdr:spPr>
        <a:xfrm>
          <a:off x="3486150" y="2724150"/>
          <a:ext cx="387350" cy="203200"/>
        </a:xfrm>
        <a:prstGeom prst="downArrow">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69850</xdr:colOff>
      <xdr:row>11</xdr:row>
      <xdr:rowOff>133350</xdr:rowOff>
    </xdr:from>
    <xdr:to>
      <xdr:col>10</xdr:col>
      <xdr:colOff>539750</xdr:colOff>
      <xdr:row>14</xdr:row>
      <xdr:rowOff>152400</xdr:rowOff>
    </xdr:to>
    <xdr:sp macro="" textlink="">
      <xdr:nvSpPr>
        <xdr:cNvPr id="7" name="Ellipse 6">
          <a:hlinkClick xmlns:r="http://schemas.openxmlformats.org/officeDocument/2006/relationships" r:id="rId3"/>
        </xdr:cNvPr>
        <xdr:cNvSpPr/>
      </xdr:nvSpPr>
      <xdr:spPr>
        <a:xfrm>
          <a:off x="6927850" y="2159000"/>
          <a:ext cx="1231900" cy="622300"/>
        </a:xfrm>
        <a:prstGeom prst="ellipse">
          <a:avLst/>
        </a:prstGeom>
        <a:solidFill>
          <a:srgbClr val="ED7D3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200" b="1"/>
            <a:t>Cliquez ICI</a:t>
          </a:r>
        </a:p>
      </xdr:txBody>
    </xdr:sp>
    <xdr:clientData/>
  </xdr:twoCellAnchor>
  <xdr:twoCellAnchor>
    <xdr:from>
      <xdr:col>9</xdr:col>
      <xdr:colOff>69850</xdr:colOff>
      <xdr:row>15</xdr:row>
      <xdr:rowOff>6350</xdr:rowOff>
    </xdr:from>
    <xdr:to>
      <xdr:col>10</xdr:col>
      <xdr:colOff>539750</xdr:colOff>
      <xdr:row>18</xdr:row>
      <xdr:rowOff>25400</xdr:rowOff>
    </xdr:to>
    <xdr:sp macro="" textlink="">
      <xdr:nvSpPr>
        <xdr:cNvPr id="9" name="Ellipse 8">
          <a:hlinkClick xmlns:r="http://schemas.openxmlformats.org/officeDocument/2006/relationships" r:id="rId4"/>
        </xdr:cNvPr>
        <xdr:cNvSpPr/>
      </xdr:nvSpPr>
      <xdr:spPr>
        <a:xfrm>
          <a:off x="6927850" y="2819400"/>
          <a:ext cx="1231900" cy="622300"/>
        </a:xfrm>
        <a:prstGeom prst="ellipse">
          <a:avLst/>
        </a:prstGeom>
        <a:solidFill>
          <a:srgbClr val="ED7D3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050" b="1"/>
            <a:t>Visualisez</a:t>
          </a:r>
          <a:r>
            <a:rPr lang="fr-FR" sz="1050" b="1" baseline="0"/>
            <a:t> les résultats</a:t>
          </a:r>
          <a:endParaRPr lang="fr-FR" sz="10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493889</xdr:colOff>
      <xdr:row>2</xdr:row>
      <xdr:rowOff>218723</xdr:rowOff>
    </xdr:from>
    <xdr:to>
      <xdr:col>6</xdr:col>
      <xdr:colOff>77611</xdr:colOff>
      <xdr:row>10</xdr:row>
      <xdr:rowOff>42334</xdr:rowOff>
    </xdr:to>
    <xdr:sp macro="" textlink="">
      <xdr:nvSpPr>
        <xdr:cNvPr id="2" name="Ellipse 1">
          <a:hlinkClick xmlns:r="http://schemas.openxmlformats.org/officeDocument/2006/relationships" r:id="rId1"/>
        </xdr:cNvPr>
        <xdr:cNvSpPr/>
      </xdr:nvSpPr>
      <xdr:spPr>
        <a:xfrm>
          <a:off x="9510889" y="719667"/>
          <a:ext cx="1869722" cy="1855611"/>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fr-FR" sz="1800">
            <a:latin typeface="Arial" panose="020B0604020202020204" pitchFamily="34" charset="0"/>
            <a:cs typeface="Arial" panose="020B0604020202020204" pitchFamily="34" charset="0"/>
          </a:endParaRPr>
        </a:p>
        <a:p>
          <a:pPr algn="ctr"/>
          <a:r>
            <a:rPr lang="fr-FR" sz="1800">
              <a:latin typeface="Arial" panose="020B0604020202020204" pitchFamily="34" charset="0"/>
              <a:cs typeface="Arial" panose="020B0604020202020204" pitchFamily="34" charset="0"/>
            </a:rPr>
            <a:t>Retour à l'accueil</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87841</xdr:colOff>
      <xdr:row>0</xdr:row>
      <xdr:rowOff>0</xdr:rowOff>
    </xdr:from>
    <xdr:to>
      <xdr:col>7</xdr:col>
      <xdr:colOff>87841</xdr:colOff>
      <xdr:row>6</xdr:row>
      <xdr:rowOff>11902</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0941" y="0"/>
          <a:ext cx="0" cy="126920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N17"/>
  <sheetViews>
    <sheetView tabSelected="1" workbookViewId="0">
      <selection activeCell="C14" sqref="C14:H14"/>
    </sheetView>
  </sheetViews>
  <sheetFormatPr baseColWidth="10" defaultColWidth="10.81640625" defaultRowHeight="14.5" x14ac:dyDescent="0.35"/>
  <cols>
    <col min="1" max="16384" width="10.81640625" style="55"/>
  </cols>
  <sheetData>
    <row r="14" spans="2:14" ht="18.5" x14ac:dyDescent="0.45">
      <c r="B14" s="58">
        <v>1</v>
      </c>
      <c r="C14" s="85" t="s">
        <v>92</v>
      </c>
      <c r="D14" s="86"/>
      <c r="E14" s="86"/>
      <c r="F14" s="86"/>
      <c r="G14" s="86"/>
      <c r="H14" s="86"/>
      <c r="I14" s="72"/>
      <c r="K14" s="87" t="s">
        <v>5</v>
      </c>
      <c r="L14" s="88"/>
      <c r="M14" s="88"/>
      <c r="N14" s="88"/>
    </row>
    <row r="15" spans="2:14" x14ac:dyDescent="0.35">
      <c r="K15" s="88"/>
      <c r="L15" s="88"/>
      <c r="M15" s="88"/>
      <c r="N15" s="88"/>
    </row>
    <row r="16" spans="2:14" x14ac:dyDescent="0.35">
      <c r="K16" s="88"/>
      <c r="L16" s="88"/>
      <c r="M16" s="88"/>
      <c r="N16" s="88"/>
    </row>
    <row r="17" spans="2:14" ht="18.5" x14ac:dyDescent="0.45">
      <c r="B17" s="58">
        <v>2</v>
      </c>
      <c r="C17" s="85" t="s">
        <v>122</v>
      </c>
      <c r="D17" s="86"/>
      <c r="E17" s="86"/>
      <c r="F17" s="86"/>
      <c r="G17" s="86"/>
      <c r="H17" s="86"/>
      <c r="I17" s="72"/>
      <c r="K17" s="88"/>
      <c r="L17" s="88"/>
      <c r="M17" s="88"/>
      <c r="N17" s="88"/>
    </row>
  </sheetData>
  <sheetProtection algorithmName="SHA-512" hashValue="BAXatG9DxS0mB+1mDkfNAL36oU0ZWGI1CFwfzlGiYxUZNkACYVva3IuzQsyyW29vSe5N5ghlwpyCZeK5HbOcew==" saltValue="uupsZ7zau8iKyrOnLYT3gg==" spinCount="100000" sheet="1" objects="1" scenarios="1" formatCells="0" formatColumns="0" formatRows="0" insertColumns="0" insertRows="0" insertHyperlinks="0" deleteColumns="0" deleteRows="0"/>
  <mergeCells count="3">
    <mergeCell ref="C14:H14"/>
    <mergeCell ref="C17:H17"/>
    <mergeCell ref="K14:N17"/>
  </mergeCells>
  <pageMargins left="0.7" right="0.7" top="0.75" bottom="0.75"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90" zoomScaleNormal="90" workbookViewId="0">
      <selection activeCell="B32" sqref="B32"/>
    </sheetView>
  </sheetViews>
  <sheetFormatPr baseColWidth="10" defaultColWidth="10.81640625" defaultRowHeight="20.149999999999999" customHeight="1" x14ac:dyDescent="0.35"/>
  <cols>
    <col min="1" max="1" width="4.54296875" style="73" customWidth="1"/>
    <col min="2" max="2" width="89" style="73" customWidth="1"/>
    <col min="3" max="3" width="35.54296875" style="82" customWidth="1"/>
    <col min="4" max="16384" width="10.81640625" style="73"/>
  </cols>
  <sheetData>
    <row r="1" spans="1:3" ht="11.15" customHeight="1" x14ac:dyDescent="0.35">
      <c r="B1" s="74"/>
      <c r="C1" s="75"/>
    </row>
    <row r="2" spans="1:3" ht="28.5" customHeight="1" x14ac:dyDescent="0.35">
      <c r="B2" s="76" t="s">
        <v>0</v>
      </c>
      <c r="C2" s="77"/>
    </row>
    <row r="3" spans="1:3" ht="20.149999999999999" customHeight="1" x14ac:dyDescent="0.35">
      <c r="A3" s="73">
        <v>1</v>
      </c>
      <c r="B3" s="78" t="s">
        <v>106</v>
      </c>
      <c r="C3" s="83" t="s">
        <v>1</v>
      </c>
    </row>
    <row r="4" spans="1:3" ht="20.149999999999999" customHeight="1" x14ac:dyDescent="0.35">
      <c r="A4" s="73">
        <v>2</v>
      </c>
      <c r="B4" s="78" t="s">
        <v>108</v>
      </c>
      <c r="C4" s="83" t="s">
        <v>2</v>
      </c>
    </row>
    <row r="5" spans="1:3" ht="20.149999999999999" customHeight="1" x14ac:dyDescent="0.35">
      <c r="A5" s="73">
        <v>3</v>
      </c>
      <c r="B5" s="78" t="s">
        <v>109</v>
      </c>
      <c r="C5" s="83" t="s">
        <v>110</v>
      </c>
    </row>
    <row r="6" spans="1:3" ht="20.149999999999999" customHeight="1" x14ac:dyDescent="0.35">
      <c r="A6" s="73">
        <v>4</v>
      </c>
      <c r="B6" s="78" t="s">
        <v>112</v>
      </c>
      <c r="C6" s="83" t="s">
        <v>2</v>
      </c>
    </row>
    <row r="7" spans="1:3" ht="20.149999999999999" customHeight="1" x14ac:dyDescent="0.35">
      <c r="A7" s="73">
        <v>5</v>
      </c>
      <c r="B7" s="78" t="s">
        <v>88</v>
      </c>
      <c r="C7" s="83" t="s">
        <v>87</v>
      </c>
    </row>
    <row r="8" spans="1:3" ht="20.149999999999999" customHeight="1" x14ac:dyDescent="0.35">
      <c r="A8" s="73">
        <v>6</v>
      </c>
      <c r="B8" s="78" t="s">
        <v>80</v>
      </c>
      <c r="C8" s="83" t="s">
        <v>83</v>
      </c>
    </row>
    <row r="9" spans="1:3" ht="20.149999999999999" customHeight="1" x14ac:dyDescent="0.35">
      <c r="A9" s="73">
        <v>7</v>
      </c>
      <c r="B9" s="78" t="s">
        <v>107</v>
      </c>
      <c r="C9" s="83" t="s">
        <v>2</v>
      </c>
    </row>
    <row r="10" spans="1:3" ht="20.149999999999999" customHeight="1" x14ac:dyDescent="0.35">
      <c r="A10" s="73">
        <v>8</v>
      </c>
      <c r="B10" s="78" t="s">
        <v>4</v>
      </c>
      <c r="C10" s="83" t="s">
        <v>1</v>
      </c>
    </row>
    <row r="11" spans="1:3" ht="20.149999999999999" customHeight="1" x14ac:dyDescent="0.35">
      <c r="A11" s="73">
        <v>9</v>
      </c>
      <c r="B11" s="78" t="s">
        <v>79</v>
      </c>
      <c r="C11" s="83" t="s">
        <v>2</v>
      </c>
    </row>
    <row r="12" spans="1:3" ht="36.75" customHeight="1" x14ac:dyDescent="0.35">
      <c r="A12" s="73">
        <v>10</v>
      </c>
      <c r="B12" s="79" t="s">
        <v>124</v>
      </c>
      <c r="C12" s="83" t="s">
        <v>2</v>
      </c>
    </row>
    <row r="13" spans="1:3" ht="20.149999999999999" customHeight="1" x14ac:dyDescent="0.35">
      <c r="A13" s="73">
        <v>11</v>
      </c>
      <c r="B13" s="78" t="s">
        <v>84</v>
      </c>
      <c r="C13" s="83" t="s">
        <v>90</v>
      </c>
    </row>
    <row r="14" spans="1:3" ht="20.149999999999999" customHeight="1" x14ac:dyDescent="0.35">
      <c r="A14" s="73">
        <v>12</v>
      </c>
      <c r="B14" s="78" t="s">
        <v>113</v>
      </c>
      <c r="C14" s="83" t="s">
        <v>2</v>
      </c>
    </row>
    <row r="15" spans="1:3" s="80" customFormat="1" ht="20.149999999999999" customHeight="1" x14ac:dyDescent="0.35">
      <c r="A15" s="73">
        <v>13</v>
      </c>
      <c r="B15" s="78" t="s">
        <v>116</v>
      </c>
      <c r="C15" s="83" t="s">
        <v>2</v>
      </c>
    </row>
    <row r="16" spans="1:3" ht="20.149999999999999" customHeight="1" x14ac:dyDescent="0.35">
      <c r="A16" s="73">
        <v>14</v>
      </c>
      <c r="B16" s="78" t="s">
        <v>120</v>
      </c>
      <c r="C16" s="83" t="s">
        <v>118</v>
      </c>
    </row>
    <row r="17" spans="3:3" s="80" customFormat="1" ht="20.149999999999999" customHeight="1" x14ac:dyDescent="0.35">
      <c r="C17" s="81"/>
    </row>
    <row r="18" spans="3:3" s="80" customFormat="1" ht="20.149999999999999" customHeight="1" x14ac:dyDescent="0.35">
      <c r="C18" s="81"/>
    </row>
  </sheetData>
  <sheetProtection algorithmName="SHA-512" hashValue="LwQtOr/bi3Lb6TmTEoLeylQ/WKcs3bGvPhreUihALX4FgRdUe+T+RDSeE1CZVOgPVsQADlHs/KxzhkRam5CitA==" saltValue="QP27A5PARAAa2nby9hZKpg==" spinCount="100000" sheet="1" objects="1" scenarios="1" formatCells="0" formatColumns="0" formatRows="0" insertColumns="0" insertRows="0" insertHyperlinks="0" deleteColumns="0" deleteRows="0"/>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xWindow="1376" yWindow="507" count="16">
        <x14:dataValidation type="list" allowBlank="1" showErrorMessage="1" error="Question 15: Réponse Obligatoire" promptTitle="Pourquoi est-ce important" prompt="Le montant des prélèvement obligatoire dépendront de votre choix sur le modèle de rémunération (les dividendes étant la solution en général la plus optimale)">
          <x14:formula1>
            <xm:f>Feuil2!$B$3:$C$3</xm:f>
          </x14:formula1>
          <xm:sqref>C14</xm:sqref>
        </x14:dataValidation>
        <x14:dataValidation type="list" allowBlank="1" showInputMessage="1" showErrorMessage="1">
          <x14:formula1>
            <xm:f>Feuil2!$B$6:$E$6</xm:f>
          </x14:formula1>
          <xm:sqref>C17</xm:sqref>
        </x14:dataValidation>
        <x14:dataValidation type="list" allowBlank="1" showInputMessage="1" showErrorMessage="1">
          <x14:formula1>
            <xm:f>Feuil2!$C$6:$E$6</xm:f>
          </x14:formula1>
          <xm:sqref>C18</xm:sqref>
        </x14:dataValidation>
        <x14:dataValidation type="list" allowBlank="1" showInputMessage="1" showErrorMessage="1" error="Question 10: Réponse Obligatoire" promptTitle="Pourquoi est-ce important ?" prompt="Il est alors nécessaire de choisir un statut permettant l'arrivée de nouveaux actionnaires. Le statut de SAS simplifie les rapports entre actionnaires, notamment grâce à la souplesse dans la rédaction des statuts.">
          <x14:formula1>
            <xm:f>Feuil2!$B$3:$C$3</xm:f>
          </x14:formula1>
          <xm:sqref>C4</xm:sqref>
        </x14:dataValidation>
        <x14:dataValidation type="list" allowBlank="1" showInputMessage="1" showErrorMessage="1" error="Question 5: Réponse Obligatoire" promptTitle="Pourquoi est-ce important?" prompt="Si les besoins sont conséquents, la création d'une SA (société anonyme) ou d'une SAS (société par actions simplifiée) peut être judicieux, notamment pour ouvrir le capital à des investisseurs. ">
          <x14:formula1>
            <xm:f>Feuil2!$B$3:$C$3</xm:f>
          </x14:formula1>
          <xm:sqref>C10</xm:sqref>
        </x14:dataValidation>
        <x14:dataValidation type="list" allowBlank="1" showInputMessage="1" showErrorMessage="1" error="Question 11: Réponse Obligatoire" promptTitle="Pourquoi est-ce important?" prompt="Si votre CA dépasse ces seuils, le régime de la micro-entreprise n'est pas applicable">
          <x14:formula1>
            <xm:f>Feuil2!$B$3:$C$3</xm:f>
          </x14:formula1>
          <xm:sqref>C12</xm:sqref>
        </x14:dataValidation>
        <x14:dataValidation type="list" showErrorMessage="1" error="Question 2: Réponse Obligatoire" promptTitle=" " prompt=" ">
          <x14:formula1>
            <xm:f>Feuil2!$B$9:$C$9</xm:f>
          </x14:formula1>
          <xm:sqref>C7</xm:sqref>
        </x14:dataValidation>
        <x14:dataValidation type="list" allowBlank="1" showInputMessage="1" showErrorMessage="1" error="Question 13: Réponse Obligatoire" promptTitle="Pourquoi est-ce important?" prompt="Le statut que vous choissisez impacte, le statut social du dirigeant.">
          <x14:formula1>
            <xm:f>Feuil2!$B$8:$D$8</xm:f>
          </x14:formula1>
          <xm:sqref>C13</xm:sqref>
        </x14:dataValidation>
        <x14:dataValidation type="list" allowBlank="1" showInputMessage="1" showErrorMessage="1" error="Question 6: Réponse Obligatoire" promptTitle="Pourquoi est-ce important?" prompt="Si votre projet de création d’entreprise est un véritable pari sur l’avenir, et qu’il engendre potentiellement un risque important pour votre patrimoine personnel, il faudra vous tourner vers les sociétés dites « à responsabilité limitée »">
          <x14:formula1>
            <xm:f>Feuil2!$B$3:$C$3</xm:f>
          </x14:formula1>
          <xm:sqref>C11</xm:sqref>
        </x14:dataValidation>
        <x14:dataValidation type="list" allowBlank="1" showInputMessage="1" showErrorMessage="1" error="Question 4: Réponse Obligatoire" promptTitle="Pourquoi est-ce important?" prompt="Pour une crédibité accrue auprès des établissements financiers, la forme de société classique sera privilégiée. Il est important également dans le cadre d'un projet plus risqué de protéger son patrimoine personnel">
          <x14:formula1>
            <xm:f>Feuil2!$B$3:$C$3</xm:f>
          </x14:formula1>
          <xm:sqref>C9</xm:sqref>
        </x14:dataValidation>
        <x14:dataValidation type="list" allowBlank="1" showInputMessage="1" showErrorMessage="1" error="Question 3: Réponse Obligatoire" promptTitle="Pourquoi est-ce important?" prompt="Certaines activités sont réglementées par la loi, et ne permettent pas d’exercer celles-ci librement (conditions de diplômes…) et sous n’importe quel statut juridique">
          <x14:formula1>
            <xm:f>Feuil2!$B$10:$E$10</xm:f>
          </x14:formula1>
          <xm:sqref>C8</xm:sqref>
        </x14:dataValidation>
        <x14:dataValidation type="list" showInputMessage="1" showErrorMessage="1" error="Question 1: Réponse Obligatoire">
          <x14:formula1>
            <xm:f>Feuil2!$B$4:$D$4</xm:f>
          </x14:formula1>
          <xm:sqref>C6</xm:sqref>
        </x14:dataValidation>
        <x14:dataValidation type="list" allowBlank="1" showInputMessage="1" showErrorMessage="1">
          <x14:formula1>
            <xm:f>Feuil2!$B$3:$C$3</xm:f>
          </x14:formula1>
          <xm:sqref>C15</xm:sqref>
        </x14:dataValidation>
        <x14:dataValidation type="list" allowBlank="1" showInputMessage="1" showErrorMessage="1">
          <x14:formula1>
            <xm:f>Feuil2!$B$14:$C$14</xm:f>
          </x14:formula1>
          <xm:sqref>C5</xm:sqref>
        </x14:dataValidation>
        <x14:dataValidation type="list" allowBlank="1" showInputMessage="1" showErrorMessage="1" promptTitle="Est-ce important ?" prompt="Si votre projet de création d’entreprise est porté par plusieurs personnes, le choix ne pourra s’orienter que vers les structures sociétaires nécessitant au moins 2 associés">
          <x14:formula1>
            <xm:f>Feuil2!$B$3:$C$3</xm:f>
          </x14:formula1>
          <xm:sqref>C3</xm:sqref>
        </x14:dataValidation>
        <x14:dataValidation type="list" allowBlank="1" showInputMessage="1" showErrorMessage="1">
          <x14:formula1>
            <xm:f>Feuil2!$B$15:$C$15</xm:f>
          </x14:formula1>
          <xm:sqref>C16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
  <sheetViews>
    <sheetView workbookViewId="0">
      <selection activeCell="M4" sqref="M4"/>
    </sheetView>
  </sheetViews>
  <sheetFormatPr baseColWidth="10" defaultColWidth="10.81640625" defaultRowHeight="11.5" x14ac:dyDescent="0.25"/>
  <cols>
    <col min="1" max="1" width="4" style="60" customWidth="1"/>
    <col min="2" max="11" width="15.453125" style="60" customWidth="1"/>
    <col min="12" max="16384" width="10.81640625" style="60"/>
  </cols>
  <sheetData>
    <row r="2" spans="2:11" ht="15.5" x14ac:dyDescent="0.35">
      <c r="B2" s="89" t="s">
        <v>115</v>
      </c>
      <c r="C2" s="90"/>
      <c r="D2" s="90"/>
      <c r="E2" s="89" t="s">
        <v>121</v>
      </c>
      <c r="F2" s="90"/>
      <c r="G2" s="90"/>
      <c r="H2" s="90"/>
      <c r="I2" s="90"/>
      <c r="J2" s="90"/>
      <c r="K2" s="90"/>
    </row>
    <row r="3" spans="2:11" ht="46" x14ac:dyDescent="0.25">
      <c r="B3" s="67" t="s">
        <v>82</v>
      </c>
      <c r="C3" s="67" t="s">
        <v>97</v>
      </c>
      <c r="D3" s="67" t="s">
        <v>98</v>
      </c>
      <c r="E3" s="67" t="s">
        <v>99</v>
      </c>
      <c r="F3" s="67" t="s">
        <v>100</v>
      </c>
      <c r="G3" s="67" t="s">
        <v>101</v>
      </c>
      <c r="H3" s="67" t="s">
        <v>102</v>
      </c>
      <c r="I3" s="67" t="s">
        <v>103</v>
      </c>
      <c r="J3" s="67" t="s">
        <v>104</v>
      </c>
      <c r="K3" s="67" t="s">
        <v>105</v>
      </c>
    </row>
    <row r="4" spans="2:11" s="66" customFormat="1" ht="150" customHeight="1" x14ac:dyDescent="0.2">
      <c r="B4" s="84" t="str">
        <f>IF(Analyse!B19=TRUE,"Ce satut peut convenir à votre projet, consulter la fiche Focus ci-dessous et n'oubliez pas pour aller plus loin Business Operator vous offre votre rendez-vous d'analyse de votre projet", "Ce statut ne convient probalement pas à votre projet")</f>
        <v>Ce statut ne convient probalement pas à votre projet</v>
      </c>
      <c r="C4" s="84" t="str">
        <f>IF(Analyse!C19=TRUE,"Ce satut peut convenir à votre projet, consulter la fiche Focus ci-dessous et n'oubliez pas pour aller plus loin Business Operator vous offre votre rendez-vous d'analyse de votre projet", "Ce statut ne convient probalement pas à votre projet")</f>
        <v>Ce statut ne convient probalement pas à votre projet</v>
      </c>
      <c r="D4" s="84" t="str">
        <f>IF(Analyse!D19=TRUE,"Ce satut peut convenir à votre projet, consulter la fiche Focus ci-dessous et n'oubliez pas pour aller plus loin Business Operator vous offre votre rendez-vous d'analyse de votre projet", "Ce statut ne convient probalement pas à votre projet")</f>
        <v>Ce satut peut convenir à votre projet, consulter la fiche Focus ci-dessous et n'oubliez pas pour aller plus loin Business Operator vous offre votre rendez-vous d'analyse de votre projet</v>
      </c>
      <c r="E4" s="84" t="str">
        <f>IF(Analyse!E19=TRUE,"Ce satut peut convenir à votre projet, consulter la fiche Focus ci-dessous et n'oubliez pas pour aller plus loin Business Operator vous offre votre rendez-vous d'analyse de votre projet", "Ce statut ne convient probalement pas à votre projet")</f>
        <v>Ce satut peut convenir à votre projet, consulter la fiche Focus ci-dessous et n'oubliez pas pour aller plus loin Business Operator vous offre votre rendez-vous d'analyse de votre projet</v>
      </c>
      <c r="F4" s="84" t="str">
        <f>IF(Analyse!F19=TRUE,"Ce satut peut convenir à votre projet, consulter la fiche Focus ci-dessous et n'oubliez pas pour aller plus loin Business Operator vous offre votre rendez-vous d'analyse de votre projet", "Ce statut ne convient probalement pas à votre projet")</f>
        <v>Ce satut peut convenir à votre projet, consulter la fiche Focus ci-dessous et n'oubliez pas pour aller plus loin Business Operator vous offre votre rendez-vous d'analyse de votre projet</v>
      </c>
      <c r="G4" s="84" t="str">
        <f>IF(Analyse!G19=TRUE,"Ce satut peut convenir à votre projet, consulter la fiche Focus ci-dessous et n'oubliez pas pour aller plus loin Business Operator vous offre votre rendez-vous d'analyse de votre projet", "Ce statut ne convient probalement pas à votre projet")</f>
        <v>Ce statut ne convient probalement pas à votre projet</v>
      </c>
      <c r="H4" s="84" t="str">
        <f>IF(Analyse!H19=TRUE,"Ce satut peut convenir à votre projet, consulter la fiche Focus ci-dessous et n'oubliez pas pour aller plus loin Business Operator vous offre votre rendez-vous d'analyse de votre projet", "Ce statut ne convient probalement pas à votre projet")</f>
        <v>Ce statut ne convient probalement pas à votre projet</v>
      </c>
      <c r="I4" s="84" t="str">
        <f>IF(Analyse!I19=TRUE,"Ce satut peut convenir à votre projet, consulter la fiche Focus ci-dessous et n'oubliez pas pour aller plus loin Business Operator vous offre votre rendez-vous d'analyse de votre projet", "Ce statut ne convient probalement pas à votre projet")</f>
        <v>Ce statut ne convient probalement pas à votre projet</v>
      </c>
      <c r="J4" s="84" t="str">
        <f>IF(Analyse!J19=TRUE,"Ce satut peut convenir à votre projet, consulter la fiche Focus ci-dessous et n'oubliez pas pour aller plus loin Business Operator vous offre votre rendez-vous d'analyse de votre projet", "Ce statut ne convient probalement pas à votre projet")</f>
        <v>Ce statut ne convient probalement pas à votre projet</v>
      </c>
      <c r="K4" s="84" t="str">
        <f>IF(Analyse!K19=TRUE,"Ce satut peut convenir à votre projet, consulter la fiche Focus ci-dessous et n'oubliez pas pour aller plus loin Business Operator vous offre votre rendez-vous d'analyse de votre projet", "Ce statut ne convient probalement pas à votre projet")</f>
        <v>Ce statut ne convient probalement pas à votre projet</v>
      </c>
    </row>
    <row r="7" spans="2:11" x14ac:dyDescent="0.25">
      <c r="B7" s="91" t="s">
        <v>123</v>
      </c>
      <c r="C7" s="92"/>
      <c r="D7" s="92"/>
      <c r="E7" s="92"/>
      <c r="F7" s="92"/>
      <c r="G7" s="92"/>
      <c r="H7" s="92"/>
      <c r="I7" s="92"/>
      <c r="J7" s="92"/>
      <c r="K7" s="92"/>
    </row>
    <row r="8" spans="2:11" x14ac:dyDescent="0.25">
      <c r="B8" s="92"/>
      <c r="C8" s="92"/>
      <c r="D8" s="92"/>
      <c r="E8" s="92"/>
      <c r="F8" s="92"/>
      <c r="G8" s="92"/>
      <c r="H8" s="92"/>
      <c r="I8" s="92"/>
      <c r="J8" s="92"/>
      <c r="K8" s="92"/>
    </row>
    <row r="9" spans="2:11" ht="16" customHeight="1" x14ac:dyDescent="0.25">
      <c r="B9" s="93" t="s">
        <v>125</v>
      </c>
      <c r="C9" s="94"/>
      <c r="D9" s="94"/>
      <c r="E9" s="94"/>
      <c r="F9" s="94"/>
      <c r="G9" s="94"/>
      <c r="H9" s="94"/>
      <c r="I9" s="94"/>
      <c r="J9" s="94"/>
      <c r="K9" s="94"/>
    </row>
    <row r="10" spans="2:11" x14ac:dyDescent="0.25">
      <c r="B10" s="94"/>
      <c r="C10" s="94"/>
      <c r="D10" s="94"/>
      <c r="E10" s="94"/>
      <c r="F10" s="94"/>
      <c r="G10" s="94"/>
      <c r="H10" s="94"/>
      <c r="I10" s="94"/>
      <c r="J10" s="94"/>
      <c r="K10" s="94"/>
    </row>
  </sheetData>
  <sheetProtection algorithmName="SHA-512" hashValue="gXOYV+Rp/L0jJEOVakpiYk1b2GPc1x5M0OBdsvvc4qOG7BdE008FEK/d5aS+Q36F4fLY88mw50CP/UHgZJlb+w==" saltValue="qdQpuegOgSt4naH/kPgjbg==" spinCount="100000" sheet="1" objects="1" scenarios="1"/>
  <mergeCells count="4">
    <mergeCell ref="B2:D2"/>
    <mergeCell ref="E2:K2"/>
    <mergeCell ref="B7:K8"/>
    <mergeCell ref="B9:K10"/>
  </mergeCells>
  <conditionalFormatting sqref="B4:K4">
    <cfRule type="beginsWith" dxfId="1" priority="1" operator="beginsWith" text="Ce statut peut convenir">
      <formula>LEFT(B4,LEN("Ce statut peut convenir"))="Ce statut peut convenir"</formula>
    </cfRule>
    <cfRule type="beginsWith" dxfId="0" priority="2" operator="beginsWith" text="Ce statut ne convient">
      <formula>LEFT(B4,LEN("Ce statut ne convient"))="Ce statut ne convient"</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9"/>
  <sheetViews>
    <sheetView workbookViewId="0">
      <selection activeCell="D46" sqref="D46"/>
    </sheetView>
  </sheetViews>
  <sheetFormatPr baseColWidth="10" defaultColWidth="10.81640625" defaultRowHeight="11.5" x14ac:dyDescent="0.25"/>
  <cols>
    <col min="1" max="1" width="7.453125" style="59" customWidth="1"/>
    <col min="2" max="2" width="15.453125" style="59" customWidth="1"/>
    <col min="3" max="3" width="12.81640625" style="59" customWidth="1"/>
    <col min="4" max="4" width="15.1796875" style="59" customWidth="1"/>
    <col min="5" max="5" width="14.81640625" style="59" customWidth="1"/>
    <col min="6" max="7" width="10.81640625" style="59"/>
    <col min="8" max="8" width="12.54296875" style="59" customWidth="1"/>
    <col min="9" max="16384" width="10.81640625" style="59"/>
  </cols>
  <sheetData>
    <row r="2" spans="1:11" ht="14.5" x14ac:dyDescent="0.35">
      <c r="B2" s="95" t="s">
        <v>115</v>
      </c>
      <c r="C2" s="96"/>
      <c r="D2" s="96"/>
      <c r="E2" s="95" t="s">
        <v>114</v>
      </c>
      <c r="F2" s="96"/>
      <c r="G2" s="96"/>
      <c r="H2" s="96"/>
      <c r="I2" s="96"/>
      <c r="J2" s="96"/>
      <c r="K2" s="96"/>
    </row>
    <row r="3" spans="1:11" ht="57.5" x14ac:dyDescent="0.25">
      <c r="B3" s="63" t="s">
        <v>82</v>
      </c>
      <c r="C3" s="63" t="s">
        <v>97</v>
      </c>
      <c r="D3" s="63" t="s">
        <v>98</v>
      </c>
      <c r="E3" s="63" t="s">
        <v>99</v>
      </c>
      <c r="F3" s="63" t="s">
        <v>100</v>
      </c>
      <c r="G3" s="63" t="s">
        <v>101</v>
      </c>
      <c r="H3" s="63" t="s">
        <v>102</v>
      </c>
      <c r="I3" s="63" t="s">
        <v>103</v>
      </c>
      <c r="J3" s="63" t="s">
        <v>104</v>
      </c>
      <c r="K3" s="63" t="s">
        <v>105</v>
      </c>
    </row>
    <row r="4" spans="1:11" s="62" customFormat="1" x14ac:dyDescent="0.25">
      <c r="A4" s="69">
        <v>1</v>
      </c>
      <c r="B4" s="64" t="b">
        <f>OR('Info Entreprise'!C3 ="Oui")</f>
        <v>1</v>
      </c>
      <c r="C4" s="64" t="b">
        <f>OR('Info Entreprise'!C3 ="Oui")</f>
        <v>1</v>
      </c>
      <c r="D4" s="64" t="b">
        <f>OR('Info Entreprise'!C3 ="Oui")</f>
        <v>1</v>
      </c>
      <c r="E4" s="64" t="b">
        <f>OR('Info Entreprise'!C3 ="Oui")</f>
        <v>1</v>
      </c>
      <c r="F4" s="64" t="b">
        <f>OR('Info Entreprise'!C3 ="Oui")</f>
        <v>1</v>
      </c>
      <c r="G4" s="64" t="b">
        <f>OR('Info Entreprise'!C3 ="Non")</f>
        <v>0</v>
      </c>
      <c r="H4" s="64" t="b">
        <f>OR('Info Entreprise'!C3 ="Non")</f>
        <v>0</v>
      </c>
      <c r="I4" s="64" t="b">
        <f>OR('Info Entreprise'!C3 ="Non")</f>
        <v>0</v>
      </c>
      <c r="J4" s="64" t="b">
        <f>OR('Info Entreprise'!C3 ="Non")</f>
        <v>0</v>
      </c>
      <c r="K4" s="64" t="b">
        <f>OR('Info Entreprise'!C3 ="Non")</f>
        <v>0</v>
      </c>
    </row>
    <row r="5" spans="1:11" s="62" customFormat="1" x14ac:dyDescent="0.25">
      <c r="A5" s="69">
        <v>2</v>
      </c>
      <c r="B5" s="64" t="b">
        <f>OR('Info Entreprise'!C4 ="Non")</f>
        <v>1</v>
      </c>
      <c r="C5" s="64" t="b">
        <f>OR('Info Entreprise'!C4 ="Non")</f>
        <v>1</v>
      </c>
      <c r="D5" s="64" t="b">
        <f>OR('Info Entreprise'!C4 ="Non")</f>
        <v>1</v>
      </c>
      <c r="E5" s="64" t="b">
        <f>OR('Info Entreprise'!C4 ="Non")</f>
        <v>1</v>
      </c>
      <c r="F5" s="64" t="b">
        <f>OR('Info Entreprise'!C4 ="Non")</f>
        <v>1</v>
      </c>
      <c r="G5" s="64" t="b">
        <f>OR('Info Entreprise'!C4 ="oui",'Info Entreprise'!C4 ="non")</f>
        <v>1</v>
      </c>
      <c r="H5" s="64" t="b">
        <f>OR('Info Entreprise'!C4 ="oui",'Info Entreprise'!C4 ="non")</f>
        <v>1</v>
      </c>
      <c r="I5" s="64" t="b">
        <f>OR('Info Entreprise'!C4 ="oui",'Info Entreprise'!C4 ="non")</f>
        <v>1</v>
      </c>
      <c r="J5" s="64" t="b">
        <f>OR('Info Entreprise'!C4 ="NON",'Info Entreprise'!C4 ="non")</f>
        <v>1</v>
      </c>
      <c r="K5" s="64" t="b">
        <f>OR('Info Entreprise'!C4 ="oui",'Info Entreprise'!C4 ="non")</f>
        <v>1</v>
      </c>
    </row>
    <row r="6" spans="1:11" s="62" customFormat="1" x14ac:dyDescent="0.25">
      <c r="A6" s="69">
        <v>3</v>
      </c>
      <c r="B6" s="64" t="b">
        <f>OR('Info Entreprise'!C5 ="Gagner de l'argent")</f>
        <v>1</v>
      </c>
      <c r="C6" s="64" t="b">
        <f>OR('Info Entreprise'!C5 ="Gagner de l'argent")</f>
        <v>1</v>
      </c>
      <c r="D6" s="64" t="b">
        <f>OR('Info Entreprise'!C5 ="Gagner de l'argent")</f>
        <v>1</v>
      </c>
      <c r="E6" s="64" t="b">
        <f>OR('Info Entreprise'!C5 ="Gagner de l'argent")</f>
        <v>1</v>
      </c>
      <c r="F6" s="64" t="b">
        <f>OR('Info Entreprise'!C5 ="Gagner de l'argent")</f>
        <v>1</v>
      </c>
      <c r="G6" s="64" t="b">
        <f>OR('Info Entreprise'!C5 ="Gagner de l'argent")</f>
        <v>1</v>
      </c>
      <c r="H6" s="64" t="b">
        <f>OR('Info Entreprise'!C5 ="Gagner de l'argent")</f>
        <v>1</v>
      </c>
      <c r="I6" s="64" t="b">
        <f>OR('Info Entreprise'!C5 ="Gagner de l'argent")</f>
        <v>1</v>
      </c>
      <c r="J6" s="64" t="b">
        <f>OR('Info Entreprise'!C5 ="Gagner de l'argent")</f>
        <v>1</v>
      </c>
      <c r="K6" s="64" t="b">
        <f>OR('Info Entreprise'!C5 ="Gagner de l'argent")</f>
        <v>1</v>
      </c>
    </row>
    <row r="7" spans="1:11" s="62" customFormat="1" x14ac:dyDescent="0.25">
      <c r="A7" s="69">
        <v>4</v>
      </c>
      <c r="B7" s="64" t="b">
        <f>OR('Info Entreprise'!C6 ="Libérale",'Info Entreprise'!C6 ="Libérale réglementée",'Info Entreprise'!C6 ="non")</f>
        <v>1</v>
      </c>
      <c r="C7" s="64" t="b">
        <f>OR('Info Entreprise'!C6 ="libérale",'Info Entreprise'!C6 ="libérale réglementée",'Info Entreprise'!C6 ="non")</f>
        <v>1</v>
      </c>
      <c r="D7" s="64" t="b">
        <f>OR('Info Entreprise'!C6 ="libérale",'Info Entreprise'!C6 ="libérale réglementée",'Info Entreprise'!C6 ="non")</f>
        <v>1</v>
      </c>
      <c r="E7" s="64" t="b">
        <f>OR('Info Entreprise'!C6 ="libérale",'Info Entreprise'!C6 ="libérale réglementée",'Info Entreprise'!C6 ="non")</f>
        <v>1</v>
      </c>
      <c r="F7" s="64" t="b">
        <f>OR('Info Entreprise'!C6 ="libérale",'Info Entreprise'!C6 ="libérale réglementée",'Info Entreprise'!C6 ="non")</f>
        <v>1</v>
      </c>
      <c r="G7" s="64" t="b">
        <f>OR('Info Entreprise'!C6 ="libérale réglementée")</f>
        <v>0</v>
      </c>
      <c r="H7" s="64" t="b">
        <f>OR('Info Entreprise'!C6 ="libérale",'Info Entreprise'!C6 ="libérale réglementée",'Info Entreprise'!C6 ="non")</f>
        <v>1</v>
      </c>
      <c r="I7" s="64" t="b">
        <f>OR('Info Entreprise'!C6 ="libérale",'Info Entreprise'!C6 ="libérale réglementée",'Info Entreprise'!C6 ="non")</f>
        <v>1</v>
      </c>
      <c r="J7" s="64" t="b">
        <f>OR('Info Entreprise'!C6 ="libérale",'Info Entreprise'!C6 ="libérale réglementée",'Info Entreprise'!C6 ="non")</f>
        <v>1</v>
      </c>
      <c r="K7" s="64" t="b">
        <f>OR('Info Entreprise'!C6 ="libérale",'Info Entreprise'!C6 ="libérale réglementée",'Info Entreprise'!C6 ="non")</f>
        <v>1</v>
      </c>
    </row>
    <row r="8" spans="1:11" s="62" customFormat="1" x14ac:dyDescent="0.25">
      <c r="A8" s="69">
        <v>5</v>
      </c>
      <c r="B8" s="64" t="b">
        <f>OR('Info Entreprise'!C8="Aucune de ces activités")</f>
        <v>1</v>
      </c>
      <c r="C8" s="64" t="b">
        <f>OR('Info Entreprise'!C8="Aucune de ces activités")</f>
        <v>1</v>
      </c>
      <c r="D8" s="64" t="b">
        <f>OR('Info Entreprise'!C8="Aucune de ces activités")</f>
        <v>1</v>
      </c>
      <c r="E8" s="64" t="b">
        <v>1</v>
      </c>
      <c r="F8" s="64" t="b">
        <f>OR('Info Entreprise'!C8="Aucune de ces activités")</f>
        <v>1</v>
      </c>
      <c r="G8" s="64" t="b">
        <f>OR('Info Entreprise'!C8="Aucune de ces activités")</f>
        <v>1</v>
      </c>
      <c r="H8" s="64" t="b">
        <f>OR('Info Entreprise'!C8="Aucune de ces activités")</f>
        <v>1</v>
      </c>
      <c r="I8" s="64" t="b">
        <f>OR('Info Entreprise'!C8="Aucune de ces activités")</f>
        <v>1</v>
      </c>
      <c r="J8" s="64" t="b">
        <v>1</v>
      </c>
      <c r="K8" s="64" t="b">
        <f>OR('Info Entreprise'!C8="Aucune de ces activités")</f>
        <v>1</v>
      </c>
    </row>
    <row r="9" spans="1:11" s="62" customFormat="1" x14ac:dyDescent="0.25">
      <c r="A9" s="69">
        <v>6</v>
      </c>
      <c r="B9" s="64" t="b">
        <f>OR('Info Entreprise'!C9="non")</f>
        <v>1</v>
      </c>
      <c r="C9" s="64" t="b">
        <f>OR('Info Entreprise'!C9="non")</f>
        <v>1</v>
      </c>
      <c r="D9" s="64" t="b">
        <f>OR('Info Entreprise'!C9="Oui",'Info Entreprise'!C9="Non")</f>
        <v>1</v>
      </c>
      <c r="E9" s="64" t="b">
        <f>OR('Info Entreprise'!C9="Oui",'Info Entreprise'!C9="Non")</f>
        <v>1</v>
      </c>
      <c r="F9" s="64" t="b">
        <f>OR('Info Entreprise'!C9="Oui",'Info Entreprise'!C9="Non")</f>
        <v>1</v>
      </c>
      <c r="G9" s="64" t="b">
        <f>OR('Info Entreprise'!C9="Oui",'Info Entreprise'!C9="Non")</f>
        <v>1</v>
      </c>
      <c r="H9" s="64" t="b">
        <f>OR('Info Entreprise'!C9="Oui",'Info Entreprise'!C9="Non")</f>
        <v>1</v>
      </c>
      <c r="I9" s="64" t="b">
        <f>OR('Info Entreprise'!C9="Oui",'Info Entreprise'!C9="Non")</f>
        <v>1</v>
      </c>
      <c r="J9" s="64" t="b">
        <f>OR('Info Entreprise'!C9="Oui",'Info Entreprise'!C9="Non")</f>
        <v>1</v>
      </c>
      <c r="K9" s="64" t="b">
        <f>OR('Info Entreprise'!C9="Oui",'Info Entreprise'!C9="Non")</f>
        <v>1</v>
      </c>
    </row>
    <row r="10" spans="1:11" s="62" customFormat="1" x14ac:dyDescent="0.25">
      <c r="A10" s="69">
        <v>7</v>
      </c>
      <c r="B10" s="64" t="b">
        <f>OR('Info Entreprise'!C10="non")</f>
        <v>0</v>
      </c>
      <c r="C10" s="64" t="b">
        <f>OR('Info Entreprise'!C10="non")</f>
        <v>0</v>
      </c>
      <c r="D10" s="64" t="b">
        <f>OR('Info Entreprise'!C10="oUI",'Info Entreprise'!C10="non")</f>
        <v>1</v>
      </c>
      <c r="E10" s="64" t="b">
        <f>OR('Info Entreprise'!C10="oUI",'Info Entreprise'!C10="non")</f>
        <v>1</v>
      </c>
      <c r="F10" s="64" t="b">
        <f>OR('Info Entreprise'!C10="oUI",'Info Entreprise'!C10="non")</f>
        <v>1</v>
      </c>
      <c r="G10" s="64" t="b">
        <f>OR('Info Entreprise'!C10="oUI",'Info Entreprise'!C10="non")</f>
        <v>1</v>
      </c>
      <c r="H10" s="64" t="b">
        <f>OR('Info Entreprise'!C10="oUI",'Info Entreprise'!C10="non")</f>
        <v>1</v>
      </c>
      <c r="I10" s="64" t="b">
        <f>OR('Info Entreprise'!C10="oUI",'Info Entreprise'!C10="non")</f>
        <v>1</v>
      </c>
      <c r="J10" s="64" t="b">
        <f>OR('Info Entreprise'!C10="oUI",'Info Entreprise'!C10="non")</f>
        <v>1</v>
      </c>
      <c r="K10" s="64" t="b">
        <f>OR('Info Entreprise'!C10="oUI",'Info Entreprise'!C10="non")</f>
        <v>1</v>
      </c>
    </row>
    <row r="11" spans="1:11" s="62" customFormat="1" x14ac:dyDescent="0.25">
      <c r="A11" s="69">
        <v>8</v>
      </c>
      <c r="B11" s="64" t="b">
        <f>IF('Info Entreprise'!C11="Non",TRUE)</f>
        <v>1</v>
      </c>
      <c r="C11" s="64" t="b">
        <f>IF('Info Entreprise'!C11="Non",TRUE,FALSE)</f>
        <v>1</v>
      </c>
      <c r="D11" s="64" t="b">
        <f>OR('Info Entreprise'!C10="Oui",'Info Entreprise'!C10="Non")</f>
        <v>1</v>
      </c>
      <c r="E11" s="64" t="b">
        <f>OR('Info Entreprise'!C10="Oui",'Info Entreprise'!C10="Non")</f>
        <v>1</v>
      </c>
      <c r="F11" s="64" t="b">
        <f>OR('Info Entreprise'!C10="Oui",'Info Entreprise'!C10="Non")</f>
        <v>1</v>
      </c>
      <c r="G11" s="64" t="b">
        <f>OR('Info Entreprise'!C10="Oui",'Info Entreprise'!C10="Non")</f>
        <v>1</v>
      </c>
      <c r="H11" s="64" t="b">
        <f>OR('Info Entreprise'!C10="Oui",'Info Entreprise'!C10="Non")</f>
        <v>1</v>
      </c>
      <c r="I11" s="64" t="b">
        <f>OR('Info Entreprise'!C10="Oui",'Info Entreprise'!C10="Non")</f>
        <v>1</v>
      </c>
      <c r="J11" s="64" t="b">
        <f>OR('Info Entreprise'!C10="Oui",'Info Entreprise'!C10="Non")</f>
        <v>1</v>
      </c>
      <c r="K11" s="64" t="b">
        <f>OR('Info Entreprise'!C10="Oui",'Info Entreprise'!C10="Non")</f>
        <v>1</v>
      </c>
    </row>
    <row r="12" spans="1:11" s="62" customFormat="1" x14ac:dyDescent="0.25">
      <c r="A12" s="69">
        <v>9</v>
      </c>
      <c r="B12" s="64" t="b">
        <f>IF('Info Entreprise'!C12="Oui",FALSE,TRUE)</f>
        <v>1</v>
      </c>
      <c r="C12" s="64" t="b">
        <f>OR('Info Entreprise'!C12="Oui",'Info Entreprise'!C12="Non")</f>
        <v>1</v>
      </c>
      <c r="D12" s="64" t="b">
        <f>OR('Info Entreprise'!C12="Oui",'Info Entreprise'!C12="Non")</f>
        <v>1</v>
      </c>
      <c r="E12" s="64" t="b">
        <f>OR('Info Entreprise'!C12="Oui",'Info Entreprise'!C12="Non")</f>
        <v>1</v>
      </c>
      <c r="F12" s="64" t="b">
        <f>OR('Info Entreprise'!C12="Oui",'Info Entreprise'!C12="Non")</f>
        <v>1</v>
      </c>
      <c r="G12" s="64" t="b">
        <f>OR('Info Entreprise'!C12="Oui",'Info Entreprise'!C12="Non")</f>
        <v>1</v>
      </c>
      <c r="H12" s="64" t="b">
        <f>OR('Info Entreprise'!C12="Oui",'Info Entreprise'!C12="Non")</f>
        <v>1</v>
      </c>
      <c r="I12" s="64" t="b">
        <f>OR('Info Entreprise'!C12="Oui",'Info Entreprise'!C12="Non")</f>
        <v>1</v>
      </c>
      <c r="J12" s="64" t="b">
        <f>OR('Info Entreprise'!C12="Oui",'Info Entreprise'!C12="Non")</f>
        <v>1</v>
      </c>
      <c r="K12" s="64" t="b">
        <f>OR('Info Entreprise'!C12="Oui",'Info Entreprise'!C12="Non")</f>
        <v>1</v>
      </c>
    </row>
    <row r="13" spans="1:11" s="62" customFormat="1" x14ac:dyDescent="0.25">
      <c r="A13" s="69">
        <v>10</v>
      </c>
      <c r="B13" s="64" t="b">
        <f>IF('Info Entreprise'!C13="Régime Général de la sécurité sociale",FALSE,TRUE)</f>
        <v>1</v>
      </c>
      <c r="C13" s="64" t="b">
        <f>IF('Info Entreprise'!C13="Régime Général de la sécurité sociale",FALSE,TRUE)</f>
        <v>1</v>
      </c>
      <c r="D13" s="64" t="b">
        <f>IF('Info Entreprise'!C13="Régime Général de la sécurité sociale",FALSE,TRUE)</f>
        <v>1</v>
      </c>
      <c r="E13" s="64" t="b">
        <f>IF('Info Entreprise'!C13="Régime Général de la sécurité sociale",FALSE,TRUE)</f>
        <v>1</v>
      </c>
      <c r="F13" s="64" t="b">
        <f>IF('Info Entreprise'!C13="Régime des travailleurs indépendants",FALSE,TRUE)</f>
        <v>1</v>
      </c>
      <c r="G13" s="64" t="b">
        <f>OR('Info Entreprise'!C13&lt;&gt;"Régime Général de la sécurité sociale",TRUE)</f>
        <v>1</v>
      </c>
      <c r="H13" s="64" t="b">
        <f>IF('Info Entreprise'!C13="Régime des travailleurs indépendants",FALSE,TRUE)</f>
        <v>1</v>
      </c>
      <c r="I13" s="64" t="b">
        <f>IF('Info Entreprise'!C13="Régime des travailleurs indépendants",FALSE,TRUE)</f>
        <v>1</v>
      </c>
      <c r="J13" s="64" t="b">
        <f>IF('Info Entreprise'!C13="Régime des travailleurs indépendants",TRUE,TRUE)</f>
        <v>1</v>
      </c>
      <c r="K13" s="64" t="b">
        <f>IF('Info Entreprise'!C13="Régime des travailleurs indépendants",FALSE,TRUE)</f>
        <v>1</v>
      </c>
    </row>
    <row r="14" spans="1:11" s="62" customFormat="1" x14ac:dyDescent="0.25">
      <c r="A14" s="69">
        <v>11</v>
      </c>
      <c r="B14" s="64" t="b">
        <f>IF('Info Entreprise'!C14="OUI",FALSE,TRUE)</f>
        <v>1</v>
      </c>
      <c r="C14" s="64" t="b">
        <f>IF('Info Entreprise'!C14="OUI",FALSE,TRUE)</f>
        <v>1</v>
      </c>
      <c r="D14" s="64" t="b">
        <f>IF('Info Entreprise'!C14="OUI",TRUE,TRUE)</f>
        <v>1</v>
      </c>
      <c r="E14" s="64" t="b">
        <f>IF('Info Entreprise'!D14="OUI",TRUE,TRUE)</f>
        <v>1</v>
      </c>
      <c r="F14" s="64" t="b">
        <f>IF('Info Entreprise'!E14="OUI",TRUE,TRUE)</f>
        <v>1</v>
      </c>
      <c r="G14" s="64" t="b">
        <f>IF('Info Entreprise'!F14="OUI",TRUE,TRUE)</f>
        <v>1</v>
      </c>
      <c r="H14" s="64" t="b">
        <f>IF('Info Entreprise'!G14="OUI",TRUE,TRUE)</f>
        <v>1</v>
      </c>
      <c r="I14" s="64" t="b">
        <f>IF('Info Entreprise'!H14="OUI",TRUE,TRUE)</f>
        <v>1</v>
      </c>
      <c r="J14" s="64" t="b">
        <f>IF('Info Entreprise'!I14="OUI",TRUE,TRUE)</f>
        <v>1</v>
      </c>
      <c r="K14" s="64" t="b">
        <f>IF('Info Entreprise'!J14="OUI",TRUE,TRUE)</f>
        <v>1</v>
      </c>
    </row>
    <row r="15" spans="1:11" s="62" customFormat="1" x14ac:dyDescent="0.25">
      <c r="A15" s="69">
        <v>12</v>
      </c>
      <c r="B15" s="64" t="b">
        <f>IF('Info Entreprise'!C15="OUI",FALSE,TRUE)</f>
        <v>1</v>
      </c>
      <c r="C15" s="64" t="b">
        <f>IF('Info Entreprise'!C15="OUI",FALSE,TRUE)</f>
        <v>1</v>
      </c>
      <c r="D15" s="64" t="b">
        <f>IF('Info Entreprise'!C15="OUI",TRUE,TRUE)</f>
        <v>1</v>
      </c>
      <c r="E15" s="64" t="b">
        <f>IF('Info Entreprise'!C15="OUI",TRUE,TRUE)</f>
        <v>1</v>
      </c>
      <c r="F15" s="64" t="b">
        <f>IF('Info Entreprise'!C15="OUI",TRUE,TRUE)</f>
        <v>1</v>
      </c>
      <c r="G15" s="64" t="b">
        <f>IF('Info Entreprise'!C15="OUI",TRUE,TRUE)</f>
        <v>1</v>
      </c>
      <c r="H15" s="64" t="b">
        <f>IF('Info Entreprise'!C15="OUI",TRUE,TRUE)</f>
        <v>1</v>
      </c>
      <c r="I15" s="64" t="b">
        <f>IF('Info Entreprise'!C15="OUI",TRUE,TRUE)</f>
        <v>1</v>
      </c>
      <c r="J15" s="64" t="b">
        <f>IF('Info Entreprise'!C15="OUI",TRUE,TRUE)</f>
        <v>1</v>
      </c>
      <c r="K15" s="64" t="b">
        <f>IF('Info Entreprise'!C15="OUI",TRUE,TRUE)</f>
        <v>1</v>
      </c>
    </row>
    <row r="16" spans="1:11" s="62" customFormat="1" x14ac:dyDescent="0.25">
      <c r="A16" s="68">
        <v>13</v>
      </c>
      <c r="B16" s="64" t="b">
        <f>IF('Info Entreprise'!C16="&lt;37KE",TRUE,TRUE)</f>
        <v>1</v>
      </c>
      <c r="C16" s="64" t="b">
        <f>IF('Info Entreprise'!C16="&lt;37KE",TRUE,TRUE)</f>
        <v>1</v>
      </c>
      <c r="D16" s="64" t="b">
        <f>IF('Info Entreprise'!C16="&lt;37KE",TRUE,TRUE)</f>
        <v>1</v>
      </c>
      <c r="E16" s="64" t="b">
        <f>IF('Info Entreprise'!C16="&lt;37KE",TRUE,TRUE)</f>
        <v>1</v>
      </c>
      <c r="F16" s="64" t="b">
        <f>IF('Info Entreprise'!C16="&lt;37KE",TRUE,TRUE)</f>
        <v>1</v>
      </c>
      <c r="G16" s="64" t="b">
        <f>IF('Info Entreprise'!C16="&lt;37KE",TRUE,TRUE)</f>
        <v>1</v>
      </c>
      <c r="H16" s="64" t="b">
        <f>IF('Info Entreprise'!C16="&lt;37KE",TRUE,TRUE)</f>
        <v>1</v>
      </c>
      <c r="I16" s="64" t="b">
        <f>IF('Info Entreprise'!C16="&lt;37KE",TRUE,TRUE)</f>
        <v>1</v>
      </c>
      <c r="J16" s="64" t="b">
        <f>IF('Info Entreprise'!C16="&lt;37KE",TRUE,TRUE)</f>
        <v>1</v>
      </c>
      <c r="K16" s="64" t="b">
        <f>IF('Info Entreprise'!C16="&lt;37KE",FALSE,TRUE)</f>
        <v>0</v>
      </c>
    </row>
    <row r="17" spans="1:11" s="62" customFormat="1" x14ac:dyDescent="0.25">
      <c r="B17" s="61"/>
      <c r="C17" s="61"/>
      <c r="D17" s="61"/>
      <c r="E17" s="61"/>
      <c r="F17" s="61"/>
      <c r="G17" s="61"/>
      <c r="H17" s="61"/>
      <c r="I17" s="61"/>
      <c r="J17" s="61"/>
      <c r="K17" s="61"/>
    </row>
    <row r="18" spans="1:11" x14ac:dyDescent="0.25">
      <c r="A18" s="65" t="s">
        <v>117</v>
      </c>
      <c r="B18" s="70" t="b">
        <f>AND(B4=TRUE,B5=TRUE,B6=TRUE,B7=TRUE,B8=TRUE,B9=TRUE,B10=TRUE,B11=TRUE,B12=TRUE,B13=TRUE,B14=TRUE,B15=TRUE,B16=TRUE)</f>
        <v>0</v>
      </c>
      <c r="C18" s="70" t="b">
        <f>AND(C4=TRUE,C5=TRUE,C6=TRUE,C7=TRUE,C8=TRUE,C9=TRUE,C10=TRUE,C11=TRUE,C12=TRUE,C13=TRUE,C14=TRUE,C15=TRUE,C16=TRUE)</f>
        <v>0</v>
      </c>
      <c r="D18" s="70" t="b">
        <f t="shared" ref="D18:K18" si="0">AND(D4=TRUE,D5=TRUE,D6=TRUE,D7=TRUE,D8=TRUE,D9=TRUE,D10=TRUE,D11=TRUE,D12=TRUE,D13=TRUE,D14=TRUE,D15=TRUE,D16=TRUE)</f>
        <v>1</v>
      </c>
      <c r="E18" s="70" t="b">
        <f t="shared" si="0"/>
        <v>1</v>
      </c>
      <c r="F18" s="70" t="b">
        <f t="shared" si="0"/>
        <v>1</v>
      </c>
      <c r="G18" s="70" t="b">
        <f t="shared" si="0"/>
        <v>0</v>
      </c>
      <c r="H18" s="70" t="b">
        <f t="shared" si="0"/>
        <v>0</v>
      </c>
      <c r="I18" s="70" t="b">
        <f t="shared" si="0"/>
        <v>0</v>
      </c>
      <c r="J18" s="70" t="b">
        <f t="shared" si="0"/>
        <v>0</v>
      </c>
      <c r="K18" s="70" t="b">
        <f t="shared" si="0"/>
        <v>0</v>
      </c>
    </row>
    <row r="19" spans="1:11" x14ac:dyDescent="0.25">
      <c r="B19" s="70" t="b">
        <f>IF('Info Entreprise'!$C$8 ="Aucune de ces activités",B18,FALSE)</f>
        <v>0</v>
      </c>
      <c r="C19" s="70" t="b">
        <f>IF('Info Entreprise'!$C$8 ="Aucune de ces activités",C18,FALSE)</f>
        <v>0</v>
      </c>
      <c r="D19" s="70" t="b">
        <f>IF('Info Entreprise'!$C$8 ="Aucune de ces activités",D18,FALSE)</f>
        <v>1</v>
      </c>
      <c r="E19" s="70" t="b">
        <f>IF('Info Entreprise'!$C$8 ="Aucune de ces activités",E18,TRUE)</f>
        <v>1</v>
      </c>
      <c r="F19" s="70" t="b">
        <f>IF('Info Entreprise'!$C$8 ="Aucune de ces activités",F18,FALSE)</f>
        <v>1</v>
      </c>
      <c r="G19" s="70" t="b">
        <f>IF('Info Entreprise'!$C$8 ="Aucune de ces activités",G18,FALSE)</f>
        <v>0</v>
      </c>
      <c r="H19" s="70" t="b">
        <f>IF('Info Entreprise'!$C$8 ="Aucune de ces activités",H18,FALSE)</f>
        <v>0</v>
      </c>
      <c r="I19" s="70" t="b">
        <f>IF('Info Entreprise'!$C$8 ="Aucune de ces activités",I18,FALSE)</f>
        <v>0</v>
      </c>
      <c r="J19" s="70" t="b">
        <f>IF('Info Entreprise'!$C$8 ="Aucune de ces activités",FALSE,TRUE)</f>
        <v>0</v>
      </c>
      <c r="K19" s="70" t="b">
        <f>IF('Info Entreprise'!$C$8 ="Aucune de ces activités",K18,FALSE)</f>
        <v>0</v>
      </c>
    </row>
  </sheetData>
  <mergeCells count="2">
    <mergeCell ref="B2:D2"/>
    <mergeCell ref="E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10" zoomScale="80" zoomScaleNormal="80" workbookViewId="0">
      <selection activeCell="D32" sqref="D32"/>
    </sheetView>
  </sheetViews>
  <sheetFormatPr baseColWidth="10" defaultColWidth="32.54296875" defaultRowHeight="15" customHeight="1" zeroHeight="1" x14ac:dyDescent="0.35"/>
  <cols>
    <col min="6" max="6" width="5.81640625" customWidth="1"/>
    <col min="7" max="7" width="6.81640625" customWidth="1"/>
    <col min="8" max="8" width="43.453125" customWidth="1"/>
  </cols>
  <sheetData>
    <row r="1" spans="1:15" ht="26" x14ac:dyDescent="0.6">
      <c r="A1" s="2" t="s">
        <v>6</v>
      </c>
    </row>
    <row r="2" spans="1:15" thickBot="1" x14ac:dyDescent="0.4"/>
    <row r="3" spans="1:15" ht="21.75" customHeight="1" x14ac:dyDescent="0.35">
      <c r="A3" s="110" t="s">
        <v>7</v>
      </c>
      <c r="B3" s="113" t="s">
        <v>8</v>
      </c>
      <c r="C3" s="114"/>
      <c r="D3" s="113" t="s">
        <v>9</v>
      </c>
      <c r="E3" s="114"/>
    </row>
    <row r="4" spans="1:15" thickBot="1" x14ac:dyDescent="0.4">
      <c r="A4" s="111"/>
      <c r="B4" s="115"/>
      <c r="C4" s="116"/>
      <c r="D4" s="115"/>
      <c r="E4" s="116"/>
    </row>
    <row r="5" spans="1:15" ht="18.5" x14ac:dyDescent="0.45">
      <c r="A5" s="111"/>
      <c r="B5" s="117" t="s">
        <v>10</v>
      </c>
      <c r="C5" s="117" t="s">
        <v>11</v>
      </c>
      <c r="D5" s="117" t="s">
        <v>12</v>
      </c>
      <c r="E5" s="117" t="s">
        <v>13</v>
      </c>
      <c r="H5" s="3" t="s">
        <v>14</v>
      </c>
      <c r="I5" s="3"/>
    </row>
    <row r="6" spans="1:15" ht="15" customHeight="1" x14ac:dyDescent="0.35">
      <c r="A6" s="111"/>
      <c r="B6" s="118"/>
      <c r="C6" s="118"/>
      <c r="D6" s="118"/>
      <c r="E6" s="118"/>
      <c r="I6" s="4"/>
    </row>
    <row r="7" spans="1:15" ht="15.75" customHeight="1" thickBot="1" x14ac:dyDescent="0.4">
      <c r="A7" s="112"/>
      <c r="B7" s="119"/>
      <c r="C7" s="119"/>
      <c r="D7" s="119"/>
      <c r="E7" s="119"/>
      <c r="H7" s="5" t="s">
        <v>15</v>
      </c>
      <c r="I7" s="6"/>
    </row>
    <row r="8" spans="1:15" ht="16" thickBot="1" x14ac:dyDescent="0.4">
      <c r="A8" s="7" t="s">
        <v>16</v>
      </c>
      <c r="B8" s="8" t="e">
        <f>#REF!</f>
        <v>#REF!</v>
      </c>
      <c r="C8" s="8" t="e">
        <f>#REF!</f>
        <v>#REF!</v>
      </c>
      <c r="D8" s="8" t="e">
        <f>#REF!</f>
        <v>#REF!</v>
      </c>
      <c r="E8" s="8" t="e">
        <f>#REF!</f>
        <v>#REF!</v>
      </c>
      <c r="H8" s="9" t="e">
        <f>B8</f>
        <v>#REF!</v>
      </c>
      <c r="I8" s="10"/>
      <c r="L8" s="11"/>
    </row>
    <row r="9" spans="1:15" ht="26.25" customHeight="1" x14ac:dyDescent="0.35">
      <c r="A9" s="12" t="s">
        <v>17</v>
      </c>
      <c r="B9" s="13" t="e">
        <f>#REF!</f>
        <v>#REF!</v>
      </c>
      <c r="C9" s="13" t="e">
        <f>#REF!</f>
        <v>#REF!</v>
      </c>
      <c r="D9" s="13" t="e">
        <f>#REF!</f>
        <v>#REF!</v>
      </c>
      <c r="E9" s="13" t="e">
        <f>#REF!</f>
        <v>#REF!</v>
      </c>
      <c r="H9" s="5"/>
      <c r="I9" s="6"/>
    </row>
    <row r="10" spans="1:15" thickBot="1" x14ac:dyDescent="0.4">
      <c r="A10" s="14" t="s">
        <v>18</v>
      </c>
      <c r="B10" s="15" t="e">
        <f>#REF!</f>
        <v>#REF!</v>
      </c>
      <c r="C10" s="15" t="e">
        <f>#REF!</f>
        <v>#REF!</v>
      </c>
      <c r="D10" s="15" t="e">
        <f>#REF!</f>
        <v>#REF!</v>
      </c>
      <c r="E10" s="15" t="e">
        <f>#REF!</f>
        <v>#REF!</v>
      </c>
      <c r="H10" s="5" t="s">
        <v>19</v>
      </c>
      <c r="I10" s="6"/>
    </row>
    <row r="11" spans="1:15" ht="16" thickBot="1" x14ac:dyDescent="0.4">
      <c r="A11" s="14" t="s">
        <v>20</v>
      </c>
      <c r="B11" s="15" t="s">
        <v>21</v>
      </c>
      <c r="C11" s="15" t="s">
        <v>21</v>
      </c>
      <c r="D11" s="16" t="e">
        <f>#REF!</f>
        <v>#REF!</v>
      </c>
      <c r="E11" s="16" t="e">
        <f>#REF!</f>
        <v>#REF!</v>
      </c>
      <c r="H11" s="9" t="e">
        <f>B9</f>
        <v>#REF!</v>
      </c>
      <c r="I11" s="10"/>
      <c r="L11" t="s">
        <v>22</v>
      </c>
    </row>
    <row r="12" spans="1:15" ht="14.5" x14ac:dyDescent="0.35">
      <c r="A12" s="14" t="s">
        <v>23</v>
      </c>
      <c r="B12" s="17" t="s">
        <v>24</v>
      </c>
      <c r="C12" s="17" t="s">
        <v>24</v>
      </c>
      <c r="D12" s="15" t="e">
        <f>D11*45%</f>
        <v>#REF!</v>
      </c>
      <c r="E12" s="15" t="e">
        <f>E11*70%</f>
        <v>#REF!</v>
      </c>
      <c r="H12" s="5"/>
      <c r="I12" s="6"/>
      <c r="L12" t="s">
        <v>25</v>
      </c>
    </row>
    <row r="13" spans="1:15" thickBot="1" x14ac:dyDescent="0.4">
      <c r="A13" s="7" t="s">
        <v>26</v>
      </c>
      <c r="B13" s="8" t="e">
        <f>SUM(B9:B12)</f>
        <v>#REF!</v>
      </c>
      <c r="C13" s="8" t="e">
        <f>SUM(C9:C12)</f>
        <v>#REF!</v>
      </c>
      <c r="D13" s="8" t="e">
        <f>SUM(D9:D12)</f>
        <v>#REF!</v>
      </c>
      <c r="E13" s="8" t="e">
        <f>SUM(E9:E12)</f>
        <v>#REF!</v>
      </c>
      <c r="H13" s="5" t="s">
        <v>27</v>
      </c>
      <c r="I13" s="6"/>
    </row>
    <row r="14" spans="1:15" ht="16" thickBot="1" x14ac:dyDescent="0.4">
      <c r="A14" s="18" t="s">
        <v>28</v>
      </c>
      <c r="B14" s="19" t="e">
        <f>B8-B13</f>
        <v>#REF!</v>
      </c>
      <c r="C14" s="19" t="e">
        <f>C8-C13</f>
        <v>#REF!</v>
      </c>
      <c r="D14" s="19" t="e">
        <f>D8-D13</f>
        <v>#REF!</v>
      </c>
      <c r="E14" s="19" t="e">
        <f>E8-E13</f>
        <v>#REF!</v>
      </c>
      <c r="H14" s="9" t="e">
        <f>D11</f>
        <v>#REF!</v>
      </c>
      <c r="I14" s="10"/>
    </row>
    <row r="15" spans="1:15" ht="25.5" customHeight="1" x14ac:dyDescent="0.35">
      <c r="A15" s="105" t="s">
        <v>29</v>
      </c>
      <c r="B15" s="20" t="s">
        <v>30</v>
      </c>
      <c r="C15" s="20" t="s">
        <v>31</v>
      </c>
      <c r="D15" s="20" t="s">
        <v>32</v>
      </c>
      <c r="E15" s="20" t="s">
        <v>32</v>
      </c>
      <c r="H15" s="5"/>
      <c r="I15" s="6"/>
    </row>
    <row r="16" spans="1:15" thickBot="1" x14ac:dyDescent="0.4">
      <c r="A16" s="106"/>
      <c r="B16" s="20" t="s">
        <v>33</v>
      </c>
      <c r="C16" s="21" t="str">
        <f>IF(H31="libérale (BNC)","66%",IF(H27="vente marchandises","29%","50%"))</f>
        <v>29%</v>
      </c>
      <c r="D16" s="20" t="s">
        <v>33</v>
      </c>
      <c r="E16" s="20" t="s">
        <v>33</v>
      </c>
      <c r="H16" s="5" t="s">
        <v>34</v>
      </c>
      <c r="I16" s="6"/>
      <c r="L16" t="s">
        <v>35</v>
      </c>
      <c r="M16" s="22">
        <v>0.28999999999999998</v>
      </c>
      <c r="N16" s="23">
        <v>0.13100000000000001</v>
      </c>
      <c r="O16" s="22">
        <v>0.01</v>
      </c>
    </row>
    <row r="17" spans="1:16" ht="16" thickBot="1" x14ac:dyDescent="0.4">
      <c r="A17" s="106"/>
      <c r="B17" s="24" t="e">
        <f>B8-B13</f>
        <v>#REF!</v>
      </c>
      <c r="C17" s="24" t="e">
        <f>C16*C8</f>
        <v>#REF!</v>
      </c>
      <c r="D17" s="24" t="e">
        <f>D8-D13</f>
        <v>#REF!</v>
      </c>
      <c r="E17" s="24" t="e">
        <f>E8-E13</f>
        <v>#REF!</v>
      </c>
      <c r="H17" s="9" t="s">
        <v>36</v>
      </c>
      <c r="I17" s="10"/>
      <c r="J17" t="str">
        <f>IF('Info Entreprise'!C6="Non","autre (commerciale, artisanale…) BIC","libérale (BNC)")</f>
        <v>autre (commerciale, artisanale…) BIC</v>
      </c>
      <c r="L17" t="s">
        <v>36</v>
      </c>
      <c r="M17" s="22">
        <v>0.5</v>
      </c>
      <c r="N17" s="23">
        <v>0.22700000000000001</v>
      </c>
      <c r="O17" s="23">
        <v>1.7000000000000001E-2</v>
      </c>
    </row>
    <row r="18" spans="1:16" thickBot="1" x14ac:dyDescent="0.4">
      <c r="A18" s="25"/>
      <c r="B18" s="26"/>
      <c r="C18" s="27"/>
      <c r="D18" s="27"/>
      <c r="E18" s="26"/>
      <c r="I18" s="4"/>
    </row>
    <row r="19" spans="1:16" ht="26.5" thickBot="1" x14ac:dyDescent="0.4">
      <c r="A19" s="106" t="s">
        <v>37</v>
      </c>
      <c r="B19" s="20" t="s">
        <v>38</v>
      </c>
      <c r="C19" s="20" t="str">
        <f>IF($H$17="vente marchandises","12,8%","22%")&amp;" du chiffre d’affaires ="</f>
        <v>22% du chiffre d’affaires =</v>
      </c>
      <c r="D19" s="20" t="s">
        <v>39</v>
      </c>
      <c r="E19" s="20" t="s">
        <v>40</v>
      </c>
      <c r="H19" s="5" t="s">
        <v>41</v>
      </c>
      <c r="I19" s="4"/>
    </row>
    <row r="20" spans="1:16" ht="15" customHeight="1" thickBot="1" x14ac:dyDescent="0.4">
      <c r="A20" s="106"/>
      <c r="B20" s="28" t="e">
        <f>IF(31%*B17&lt;1103,1103,(31%*B17))</f>
        <v>#REF!</v>
      </c>
      <c r="C20" s="28" t="e">
        <f>IF($H$27="vente marchandises",12.8%,22%)*C8</f>
        <v>#REF!</v>
      </c>
      <c r="D20" s="28" t="e">
        <f>IF(45%*D11&lt;1103,1103,45%*D11)</f>
        <v>#REF!</v>
      </c>
      <c r="E20" s="28" t="e">
        <f>70%*E11</f>
        <v>#REF!</v>
      </c>
      <c r="H20" s="9" t="s">
        <v>22</v>
      </c>
      <c r="I20" s="4"/>
    </row>
    <row r="21" spans="1:16" ht="28.5" customHeight="1" thickBot="1" x14ac:dyDescent="0.4">
      <c r="A21" s="107"/>
      <c r="B21" s="29" t="s">
        <v>42</v>
      </c>
      <c r="C21" s="30"/>
      <c r="D21" s="29" t="s">
        <v>42</v>
      </c>
      <c r="E21" s="26"/>
      <c r="H21" s="31"/>
      <c r="J21" s="32" t="s">
        <v>43</v>
      </c>
      <c r="L21" s="33"/>
      <c r="M21" s="34" t="s">
        <v>44</v>
      </c>
      <c r="N21" s="34" t="s">
        <v>45</v>
      </c>
      <c r="O21" s="34" t="s">
        <v>46</v>
      </c>
      <c r="P21" s="34" t="s">
        <v>47</v>
      </c>
    </row>
    <row r="22" spans="1:16" ht="15" customHeight="1" x14ac:dyDescent="0.35">
      <c r="A22" s="14"/>
      <c r="B22" s="20"/>
      <c r="C22" s="20"/>
      <c r="D22" s="20"/>
      <c r="E22" s="20"/>
      <c r="H22" s="35" t="s">
        <v>48</v>
      </c>
      <c r="J22" s="36" t="s">
        <v>49</v>
      </c>
      <c r="K22" s="36" t="s">
        <v>50</v>
      </c>
      <c r="L22" s="37"/>
      <c r="M22" s="38" t="e">
        <f>B17-B20</f>
        <v>#REF!</v>
      </c>
      <c r="N22" s="38" t="e">
        <f>C17</f>
        <v>#REF!</v>
      </c>
      <c r="O22" s="38" t="e">
        <f>D11</f>
        <v>#REF!</v>
      </c>
      <c r="P22" s="38" t="e">
        <f>E11</f>
        <v>#REF!</v>
      </c>
    </row>
    <row r="23" spans="1:16" ht="15" customHeight="1" x14ac:dyDescent="0.35">
      <c r="A23" s="106" t="s">
        <v>51</v>
      </c>
      <c r="B23" s="39" t="s">
        <v>52</v>
      </c>
      <c r="C23" s="39" t="s">
        <v>53</v>
      </c>
      <c r="D23" s="39" t="s">
        <v>54</v>
      </c>
      <c r="E23" s="39" t="s">
        <v>54</v>
      </c>
      <c r="H23" s="35" t="s">
        <v>55</v>
      </c>
      <c r="J23">
        <v>0</v>
      </c>
      <c r="K23">
        <v>9807</v>
      </c>
      <c r="L23" s="40">
        <v>0</v>
      </c>
      <c r="M23" s="1">
        <v>0</v>
      </c>
      <c r="N23" s="1">
        <v>0</v>
      </c>
      <c r="O23" s="1">
        <v>0</v>
      </c>
      <c r="P23" s="1">
        <v>0</v>
      </c>
    </row>
    <row r="24" spans="1:16" ht="15" customHeight="1" x14ac:dyDescent="0.35">
      <c r="A24" s="106"/>
      <c r="B24" s="28" t="e">
        <f>M28</f>
        <v>#REF!</v>
      </c>
      <c r="C24" s="28" t="e">
        <f>N28</f>
        <v>#REF!</v>
      </c>
      <c r="D24" s="28" t="e">
        <f>O28</f>
        <v>#REF!</v>
      </c>
      <c r="E24" s="28" t="e">
        <f>P28</f>
        <v>#REF!</v>
      </c>
      <c r="H24" s="35" t="s">
        <v>56</v>
      </c>
      <c r="J24">
        <v>9807</v>
      </c>
      <c r="K24">
        <v>27086</v>
      </c>
      <c r="L24" s="40">
        <v>0.14000000000000001</v>
      </c>
      <c r="M24" s="1" t="e">
        <f t="shared" ref="M24:P27" si="0">IF(M$22&gt;$K24,($K24-$J24)*$L24,IF(AND(M$22&gt;$J24,M$22&lt;$K24),(M$22-$J24)*$L24,0))</f>
        <v>#REF!</v>
      </c>
      <c r="N24" s="1" t="e">
        <f t="shared" si="0"/>
        <v>#REF!</v>
      </c>
      <c r="O24" s="1" t="e">
        <f t="shared" si="0"/>
        <v>#REF!</v>
      </c>
      <c r="P24" s="1" t="e">
        <f t="shared" si="0"/>
        <v>#REF!</v>
      </c>
    </row>
    <row r="25" spans="1:16" ht="24" x14ac:dyDescent="0.35">
      <c r="A25" s="106"/>
      <c r="B25" s="21"/>
      <c r="C25" s="41" t="s">
        <v>57</v>
      </c>
      <c r="D25" s="42"/>
      <c r="E25" s="42"/>
      <c r="H25" s="31"/>
      <c r="J25">
        <v>27086</v>
      </c>
      <c r="K25">
        <v>72617</v>
      </c>
      <c r="L25" s="40">
        <v>0.3</v>
      </c>
      <c r="M25" s="1" t="e">
        <f t="shared" si="0"/>
        <v>#REF!</v>
      </c>
      <c r="N25" s="1" t="e">
        <f t="shared" si="0"/>
        <v>#REF!</v>
      </c>
      <c r="O25" s="1" t="e">
        <f t="shared" si="0"/>
        <v>#REF!</v>
      </c>
      <c r="P25" s="1" t="e">
        <f t="shared" si="0"/>
        <v>#REF!</v>
      </c>
    </row>
    <row r="26" spans="1:16" ht="21.5" thickBot="1" x14ac:dyDescent="0.4">
      <c r="A26" s="25"/>
      <c r="B26" s="43"/>
      <c r="C26" s="44" t="e">
        <f>C8*IF(H31="libérale (BNC)",2.2%,IF($H$17="vente marchandises",1%,1.7%))</f>
        <v>#REF!</v>
      </c>
      <c r="D26" s="26"/>
      <c r="E26" s="26"/>
      <c r="H26" s="31"/>
      <c r="J26">
        <v>71826</v>
      </c>
      <c r="K26">
        <v>153783</v>
      </c>
      <c r="L26" s="40">
        <v>0.41</v>
      </c>
      <c r="M26" s="1" t="e">
        <f>IF(M$22&gt;$K26,($K26-$J26)*$L26,IF(AND(M$22&gt;$J26,M$22&lt;$K26),(M$22-$J26)*$L26,0))</f>
        <v>#REF!</v>
      </c>
      <c r="N26" s="1" t="e">
        <f t="shared" si="0"/>
        <v>#REF!</v>
      </c>
      <c r="O26" s="1" t="e">
        <f t="shared" si="0"/>
        <v>#REF!</v>
      </c>
      <c r="P26" s="1" t="e">
        <f t="shared" si="0"/>
        <v>#REF!</v>
      </c>
    </row>
    <row r="27" spans="1:16" ht="21.75" customHeight="1" x14ac:dyDescent="0.35">
      <c r="A27" s="105" t="s">
        <v>58</v>
      </c>
      <c r="B27" s="108"/>
      <c r="C27" s="108"/>
      <c r="D27" s="20" t="s">
        <v>59</v>
      </c>
      <c r="E27" s="20" t="s">
        <v>59</v>
      </c>
      <c r="H27" s="31" t="str">
        <f>IF('Info Entreprise'!C7="Commerciale","Vente marchandises","Vente services")</f>
        <v>Vente marchandises</v>
      </c>
      <c r="J27">
        <v>153783</v>
      </c>
      <c r="K27">
        <v>1000000</v>
      </c>
      <c r="L27" s="40">
        <v>0.45</v>
      </c>
      <c r="M27" s="1" t="e">
        <f>IF(M$22&gt;$K27,($K27-$J27)*$L27,IF(AND(M$22&gt;$J27,M$22&lt;$K27),(M$22-$J27)*$L27,0))</f>
        <v>#REF!</v>
      </c>
      <c r="N27" s="1" t="e">
        <f t="shared" si="0"/>
        <v>#REF!</v>
      </c>
      <c r="O27" s="1" t="e">
        <f t="shared" si="0"/>
        <v>#REF!</v>
      </c>
      <c r="P27" s="1" t="e">
        <f t="shared" si="0"/>
        <v>#REF!</v>
      </c>
    </row>
    <row r="28" spans="1:16" ht="15.75" customHeight="1" thickBot="1" x14ac:dyDescent="0.4">
      <c r="A28" s="107"/>
      <c r="B28" s="109"/>
      <c r="C28" s="109"/>
      <c r="D28" s="45" t="e">
        <f>M34</f>
        <v>#REF!</v>
      </c>
      <c r="E28" s="45" t="e">
        <f>N34</f>
        <v>#REF!</v>
      </c>
      <c r="H28" s="97"/>
      <c r="L28" s="46" t="s">
        <v>60</v>
      </c>
      <c r="M28" s="1" t="e">
        <f>+SUM(M23:M27)</f>
        <v>#REF!</v>
      </c>
      <c r="N28" s="1" t="e">
        <f>+SUM(N23:N27)</f>
        <v>#REF!</v>
      </c>
      <c r="O28" s="1" t="e">
        <f>+SUM(O23:O27)</f>
        <v>#REF!</v>
      </c>
      <c r="P28" s="1" t="e">
        <f>+SUM(P23:P27)</f>
        <v>#REF!</v>
      </c>
    </row>
    <row r="29" spans="1:16" ht="18.5" x14ac:dyDescent="0.35">
      <c r="A29" s="98" t="s">
        <v>61</v>
      </c>
      <c r="B29" s="47"/>
      <c r="C29" s="48" t="e">
        <f>C20+C24</f>
        <v>#REF!</v>
      </c>
      <c r="D29" s="47"/>
      <c r="E29" s="47"/>
      <c r="H29" s="97"/>
    </row>
    <row r="30" spans="1:16" ht="26" x14ac:dyDescent="0.35">
      <c r="A30" s="99"/>
      <c r="B30" s="48" t="e">
        <f>B24+B20</f>
        <v>#REF!</v>
      </c>
      <c r="C30" s="49" t="s">
        <v>62</v>
      </c>
      <c r="D30" s="48" t="e">
        <f>D20+D24+D28</f>
        <v>#REF!</v>
      </c>
      <c r="E30" s="48" t="e">
        <f>E20+E24+E28</f>
        <v>#REF!</v>
      </c>
      <c r="H30" s="97"/>
      <c r="J30" s="32" t="s">
        <v>63</v>
      </c>
      <c r="L30" s="33"/>
      <c r="M30" s="34" t="s">
        <v>46</v>
      </c>
      <c r="N30" s="34" t="s">
        <v>47</v>
      </c>
    </row>
    <row r="31" spans="1:16" ht="19" thickBot="1" x14ac:dyDescent="0.4">
      <c r="A31" s="100"/>
      <c r="B31" s="50"/>
      <c r="C31" s="51" t="e">
        <f>C20+C26</f>
        <v>#REF!</v>
      </c>
      <c r="D31" s="50"/>
      <c r="E31" s="50"/>
      <c r="H31" t="str">
        <f>IF('Info Entreprise'!C6="Non","autre (commerciale, artisanale…) BIC","Libérale (BNC)")</f>
        <v>autre (commerciale, artisanale…) BIC</v>
      </c>
      <c r="J31" s="36" t="s">
        <v>49</v>
      </c>
      <c r="K31" s="36" t="s">
        <v>50</v>
      </c>
      <c r="L31" s="37"/>
      <c r="M31" s="38" t="e">
        <f>D14</f>
        <v>#REF!</v>
      </c>
      <c r="N31" s="38" t="e">
        <f>E14</f>
        <v>#REF!</v>
      </c>
    </row>
    <row r="32" spans="1:16" ht="18.5" x14ac:dyDescent="0.35">
      <c r="A32" s="101" t="s">
        <v>64</v>
      </c>
      <c r="B32" s="103" t="e">
        <f>B17-B30</f>
        <v>#REF!</v>
      </c>
      <c r="C32" s="52" t="e">
        <f>C14-C29</f>
        <v>#REF!</v>
      </c>
      <c r="D32" s="53" t="e">
        <f>+D11-D24</f>
        <v>#REF!</v>
      </c>
      <c r="E32" s="53" t="e">
        <f>+E11-E24</f>
        <v>#REF!</v>
      </c>
      <c r="J32">
        <v>0</v>
      </c>
      <c r="K32">
        <v>38120</v>
      </c>
      <c r="L32" s="40">
        <v>0.15</v>
      </c>
      <c r="M32" s="1" t="e">
        <f>IF((IF(M$31&gt;$K32,$K32*$L32,M$31*$L$32))&lt;0,0,IF(M$31&gt;$K32,$K32*$L32,M$31*$L$32))</f>
        <v>#REF!</v>
      </c>
      <c r="N32" s="1" t="e">
        <f>IF((IF(N$31&gt;$K32,$K32*$L32,N$31*$L$32))&lt;0,0,IF(N$31&gt;$K32,$K32*$L32,N$31*$L$32))</f>
        <v>#REF!</v>
      </c>
    </row>
    <row r="33" spans="1:14" ht="45.75" customHeight="1" thickBot="1" x14ac:dyDescent="0.4">
      <c r="A33" s="102"/>
      <c r="B33" s="104"/>
      <c r="C33" s="54"/>
      <c r="D33" s="71" t="e">
        <f>IF((D17-D28)&lt;0,0,(D17-D28))</f>
        <v>#REF!</v>
      </c>
      <c r="E33" s="71" t="e">
        <f>IF((E17-E28)&lt;0,0,(E17-E28))</f>
        <v>#REF!</v>
      </c>
      <c r="J33">
        <v>38120</v>
      </c>
      <c r="K33">
        <v>1000000</v>
      </c>
      <c r="L33" s="40">
        <v>0.28000000000000003</v>
      </c>
      <c r="M33" s="1" t="e">
        <f>IF(M$31&gt;$K32,(M$31-$J$33)*$L33,0)</f>
        <v>#REF!</v>
      </c>
      <c r="N33" s="1" t="e">
        <f>IF(N$31&gt;$K32,(N$31-$J$33)*$L33,0)</f>
        <v>#REF!</v>
      </c>
    </row>
    <row r="34" spans="1:14" ht="14.5" x14ac:dyDescent="0.35">
      <c r="L34" s="46" t="s">
        <v>60</v>
      </c>
      <c r="M34" s="1" t="e">
        <f>SUM(M32:M33)</f>
        <v>#REF!</v>
      </c>
      <c r="N34" s="1" t="e">
        <f>SUM(N32:N33)</f>
        <v>#REF!</v>
      </c>
    </row>
    <row r="35" spans="1:14" ht="14.5" x14ac:dyDescent="0.35">
      <c r="A35" s="36" t="s">
        <v>65</v>
      </c>
      <c r="B35" s="36" t="s">
        <v>66</v>
      </c>
    </row>
    <row r="36" spans="1:14" ht="14.5" x14ac:dyDescent="0.35"/>
  </sheetData>
  <mergeCells count="17">
    <mergeCell ref="A3:A7"/>
    <mergeCell ref="B3:C4"/>
    <mergeCell ref="D3:E4"/>
    <mergeCell ref="B5:B7"/>
    <mergeCell ref="C5:C7"/>
    <mergeCell ref="D5:D7"/>
    <mergeCell ref="E5:E7"/>
    <mergeCell ref="H28:H30"/>
    <mergeCell ref="A29:A31"/>
    <mergeCell ref="A32:A33"/>
    <mergeCell ref="B32:B33"/>
    <mergeCell ref="A15:A17"/>
    <mergeCell ref="A19:A21"/>
    <mergeCell ref="A23:A25"/>
    <mergeCell ref="A27:A28"/>
    <mergeCell ref="B27:B28"/>
    <mergeCell ref="C27:C28"/>
  </mergeCells>
  <dataValidations count="2">
    <dataValidation type="list" allowBlank="1" showInputMessage="1" showErrorMessage="1" sqref="H17:I17">
      <formula1>$L$16:$L$17</formula1>
    </dataValidation>
    <dataValidation type="list" allowBlank="1" showInputMessage="1" showErrorMessage="1" sqref="H20">
      <formula1>$L$11:$L$12</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5"/>
  <sheetViews>
    <sheetView workbookViewId="0">
      <selection activeCell="B19" sqref="B19"/>
    </sheetView>
  </sheetViews>
  <sheetFormatPr baseColWidth="10" defaultColWidth="10.81640625" defaultRowHeight="15.5" x14ac:dyDescent="0.35"/>
  <cols>
    <col min="1" max="1" width="10.54296875" style="56" bestFit="1" customWidth="1"/>
    <col min="2" max="2" width="34.453125" style="56" bestFit="1" customWidth="1"/>
    <col min="3" max="3" width="30.54296875" style="56" customWidth="1"/>
    <col min="4" max="4" width="32.453125" style="56" bestFit="1" customWidth="1"/>
    <col min="5" max="5" width="21.7265625" style="56" bestFit="1" customWidth="1"/>
    <col min="6" max="6" width="8" style="56" bestFit="1" customWidth="1"/>
    <col min="7" max="7" width="19.81640625" style="56" bestFit="1" customWidth="1"/>
    <col min="8" max="16384" width="10.81640625" style="56"/>
  </cols>
  <sheetData>
    <row r="3" spans="1:7" x14ac:dyDescent="0.35">
      <c r="A3" s="56" t="s">
        <v>3</v>
      </c>
      <c r="B3" s="56" t="s">
        <v>1</v>
      </c>
      <c r="C3" s="56" t="s">
        <v>2</v>
      </c>
    </row>
    <row r="4" spans="1:7" x14ac:dyDescent="0.35">
      <c r="B4" s="56" t="s">
        <v>72</v>
      </c>
      <c r="C4" s="56" t="s">
        <v>86</v>
      </c>
      <c r="D4" s="56" t="s">
        <v>2</v>
      </c>
      <c r="E4" s="56" t="s">
        <v>5</v>
      </c>
      <c r="F4" s="56" t="s">
        <v>5</v>
      </c>
      <c r="G4" s="56" t="s">
        <v>5</v>
      </c>
    </row>
    <row r="5" spans="1:7" x14ac:dyDescent="0.35">
      <c r="B5" s="56">
        <v>1</v>
      </c>
      <c r="C5" s="56">
        <v>2</v>
      </c>
      <c r="D5" s="56">
        <v>4</v>
      </c>
      <c r="E5" s="56">
        <v>5</v>
      </c>
      <c r="F5" s="56">
        <v>6</v>
      </c>
    </row>
    <row r="6" spans="1:7" x14ac:dyDescent="0.35">
      <c r="B6" s="56" t="s">
        <v>81</v>
      </c>
      <c r="C6" s="56" t="s">
        <v>70</v>
      </c>
      <c r="D6" s="56" t="s">
        <v>91</v>
      </c>
      <c r="E6" s="56" t="s">
        <v>71</v>
      </c>
    </row>
    <row r="7" spans="1:7" x14ac:dyDescent="0.35">
      <c r="B7" s="56" t="s">
        <v>67</v>
      </c>
      <c r="C7" s="56" t="s">
        <v>68</v>
      </c>
    </row>
    <row r="8" spans="1:7" x14ac:dyDescent="0.35">
      <c r="B8" s="56" t="s">
        <v>85</v>
      </c>
      <c r="C8" s="56" t="s">
        <v>69</v>
      </c>
      <c r="D8" s="56" t="s">
        <v>90</v>
      </c>
    </row>
    <row r="9" spans="1:7" x14ac:dyDescent="0.35">
      <c r="B9" s="56" t="s">
        <v>89</v>
      </c>
      <c r="C9" s="56" t="s">
        <v>87</v>
      </c>
    </row>
    <row r="10" spans="1:7" x14ac:dyDescent="0.35">
      <c r="B10" s="56" t="s">
        <v>73</v>
      </c>
      <c r="C10" s="57" t="s">
        <v>74</v>
      </c>
      <c r="D10" s="57" t="s">
        <v>75</v>
      </c>
      <c r="E10" s="56" t="s">
        <v>83</v>
      </c>
    </row>
    <row r="11" spans="1:7" x14ac:dyDescent="0.35">
      <c r="B11" s="56" t="s">
        <v>77</v>
      </c>
      <c r="C11" s="56" t="s">
        <v>76</v>
      </c>
      <c r="D11" s="56" t="s">
        <v>78</v>
      </c>
    </row>
    <row r="13" spans="1:7" x14ac:dyDescent="0.35">
      <c r="B13" s="56" t="s">
        <v>96</v>
      </c>
      <c r="C13" s="56" t="s">
        <v>93</v>
      </c>
      <c r="D13" s="56" t="s">
        <v>94</v>
      </c>
      <c r="E13" s="56" t="s">
        <v>95</v>
      </c>
    </row>
    <row r="14" spans="1:7" x14ac:dyDescent="0.35">
      <c r="B14" s="56" t="s">
        <v>110</v>
      </c>
      <c r="C14" s="56" t="s">
        <v>111</v>
      </c>
    </row>
    <row r="15" spans="1:7" x14ac:dyDescent="0.35">
      <c r="B15" s="56" t="s">
        <v>118</v>
      </c>
      <c r="C15" s="56" t="s">
        <v>119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Accueil</vt:lpstr>
      <vt:lpstr>Info Entreprise</vt:lpstr>
      <vt:lpstr>Analyse diffusion</vt:lpstr>
      <vt:lpstr>Analyse</vt:lpstr>
      <vt:lpstr>Feuil3</vt:lpstr>
      <vt:lpstr>Feuil2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Franck GENTY</dc:creator>
  <cp:lastModifiedBy>Franck GENTY</cp:lastModifiedBy>
  <cp:lastPrinted>2019-01-14T21:17:13Z</cp:lastPrinted>
  <dcterms:created xsi:type="dcterms:W3CDTF">2019-01-13T12:02:59Z</dcterms:created>
  <dcterms:modified xsi:type="dcterms:W3CDTF">2019-04-01T11:45:20Z</dcterms:modified>
</cp:coreProperties>
</file>